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2"/>
  </bookViews>
  <sheets>
    <sheet name="GENEL KÖYDES DAĞILIM" sheetId="1" r:id="rId1"/>
    <sheet name="İLÇELER GENEL DAĞILIM" sheetId="2" r:id="rId2"/>
    <sheet name="İLÇELER SEKTÖREL DAGILIM" sheetId="3" r:id="rId3"/>
  </sheets>
  <definedNames>
    <definedName name="_xlnm.Print_Area" localSheetId="0">'GENEL KÖYDES DAĞILIM'!$B$1:$V$11</definedName>
    <definedName name="_xlnm.Print_Area" localSheetId="1">'İLÇELER GENEL DAĞILIM'!$A$1:$V$17</definedName>
    <definedName name="_xlnm.Print_Area" localSheetId="2">'İLÇELER SEKTÖREL DAGILIM'!$A$1:$AG$17</definedName>
  </definedNames>
  <calcPr fullCalcOnLoad="1"/>
</workbook>
</file>

<file path=xl/sharedStrings.xml><?xml version="1.0" encoding="utf-8"?>
<sst xmlns="http://schemas.openxmlformats.org/spreadsheetml/2006/main" count="128" uniqueCount="65">
  <si>
    <t>Sıra No</t>
  </si>
  <si>
    <t>İlçesi</t>
  </si>
  <si>
    <t>Köy</t>
  </si>
  <si>
    <t>Ünite</t>
  </si>
  <si>
    <t>Nüfus                         (2000)</t>
  </si>
  <si>
    <t>Nüfus                         (2007)</t>
  </si>
  <si>
    <t>Nüfus                         (2008)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</si>
  <si>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</si>
  <si>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</si>
  <si>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</si>
  <si>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</si>
  <si>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</si>
  <si>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</si>
  <si>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</si>
  <si>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</si>
  <si>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</si>
  <si>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</si>
  <si>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</si>
  <si>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</si>
  <si>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</si>
  <si>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</si>
  <si>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</si>
  <si>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</si>
  <si>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</si>
  <si>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</si>
  <si>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</si>
  <si>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</si>
  <si>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</si>
  <si>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</si>
  <si>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</si>
  <si>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</si>
  <si>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</si>
  <si>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</si>
  <si>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</si>
  <si>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</si>
  <si>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</si>
  <si>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</si>
  <si>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</si>
  <si>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</si>
  <si>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</si>
  <si>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</si>
  <si>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</si>
  <si>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</si>
  <si>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</si>
  <si>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</si>
  <si>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</si>
  <si>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</si>
  <si>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</si>
  <si>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</si>
  <si>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</si>
  <si>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</si>
  <si>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</si>
  <si>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</si>
  <si>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</si>
  <si>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</si>
  <si>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</si>
  <si>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</si>
  <si>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2005-2017 KÖYDES ÖDENEĞİ
 (TL)</t>
  </si>
  <si>
    <t>2017 KÖYDES ÖDENEĞİ (TL)</t>
  </si>
  <si>
    <t>2005-2017 KÖYDES ÖDENEĞİ (TL)</t>
  </si>
  <si>
    <t>Nüfus (2016)</t>
  </si>
  <si>
    <t>RİZE İLİ 2005-2017 YILLARI KÖYDES ÖDENEĞİNİN MERKEZ VE İLÇELERE GÖRE DAĞILIM  TABLOSU</t>
  </si>
  <si>
    <t>RİZE İLİNE 2005-2017 YILLARI ARASINDA GELEN KÖYDES ÖDENEĞİNİN GENEL DAĞILIM  CETVELİ</t>
  </si>
  <si>
    <t>2005-2017 KÖYDES ÖDENEĞİ İLÇELER TOPLAMI (TL)</t>
  </si>
  <si>
    <t>RİZE İLİ 2005-2017 YILLARI ARASI KÖYDES ÖDENEĞİNİN MERKEZ VE İLÇELERE GÖRE SEKTÖREL DAĞILIM İCMAL TABLOSU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</si>
</sst>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[$-41F]dd\ mmmm\ yyyy\ dddd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0\ _T_L_-;\-* #,##0.000\ _T_L_-;_-* &quot;-&quot;??\ _T_L_-;_-@_-"/>
    <numFmt numFmtId="190" formatCode="_-* #,##0.0\ _T_L_-;\-* #,##0.0\ _T_L_-;_-* &quot;-&quot;??\ _T_L_-;_-@_-"/>
    <numFmt numFmtId="191" formatCode="_-* #,##0\ _T_L_-;\-* #,##0\ _T_L_-;_-* &quot;-&quot;??\ _T_L_-;_-@_-"/>
    <numFmt numFmtId="192" formatCode="_-* #,##0.0000\ _T_L_-;\-* #,##0.0000\ _T_L_-;_-* &quot;-&quot;????\ _T_L_-;_-@_-"/>
    <numFmt numFmtId="193" formatCode="0\ &quot;YTL&quot;"/>
    <numFmt numFmtId="194" formatCode="_-* #,##0.0000\ _Y_T_L_-;\-* #,##0.0000\ _Y_T_L_-;_-* &quot;-&quot;????\ _Y_T_L_-;_-@_-"/>
    <numFmt numFmtId="195" formatCode="_-* #,##0.000\ &quot;TL&quot;_-;\-* #,##0.000\ &quot;TL&quot;_-;_-* &quot;-&quot;??\ &quot;TL&quot;_-;_-@_-"/>
    <numFmt numFmtId="196" formatCode="_-* #,##0.0\ &quot;TL&quot;_-;\-* #,##0.0\ &quot;TL&quot;_-;_-* &quot;-&quot;??\ &quot;TL&quot;_-;_-@_-"/>
    <numFmt numFmtId="197" formatCode="_-* #,##0\ &quot;TL&quot;_-;\-* #,##0\ &quot;TL&quot;_-;_-* &quot;-&quot;??\ &quot;TL&quot;_-;_-@_-"/>
    <numFmt numFmtId="198" formatCode="#,##0.00\ &quot;YTL&quot;"/>
    <numFmt numFmtId="199" formatCode="#,##0.0\ &quot;YTL&quot;"/>
    <numFmt numFmtId="200" formatCode="#,##0\ &quot;YTL&quot;"/>
    <numFmt numFmtId="201" formatCode="#,##0.00\ _T_L"/>
    <numFmt numFmtId="202" formatCode="#,##0\ &quot;TL&quot;"/>
    <numFmt numFmtId="203" formatCode="#,##0.0"/>
  </numFmts>
  <fonts count="5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b/>
      <i/>
      <sz val="9"/>
      <name val="Arial Tur"/>
      <family val="0"/>
    </font>
    <font>
      <b/>
      <sz val="9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400019645690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left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horizontal="left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7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/>
    </xf>
    <xf numFmtId="4" fontId="11" fillId="33" borderId="21" xfId="0" applyNumberFormat="1" applyFont="1" applyFill="1" applyBorder="1" applyAlignment="1">
      <alignment horizontal="center" vertical="center"/>
    </xf>
    <xf numFmtId="4" fontId="11" fillId="33" borderId="22" xfId="0" applyNumberFormat="1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1" fillId="33" borderId="24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4" fontId="11" fillId="33" borderId="27" xfId="0" applyNumberFormat="1" applyFont="1" applyFill="1" applyBorder="1" applyAlignment="1">
      <alignment horizontal="center" vertical="center"/>
    </xf>
    <xf numFmtId="4" fontId="11" fillId="33" borderId="28" xfId="0" applyNumberFormat="1" applyFont="1" applyFill="1" applyBorder="1" applyAlignment="1">
      <alignment horizontal="center" vertical="center"/>
    </xf>
    <xf numFmtId="4" fontId="11" fillId="33" borderId="29" xfId="0" applyNumberFormat="1" applyFont="1" applyFill="1" applyBorder="1" applyAlignment="1">
      <alignment horizontal="center" vertical="center"/>
    </xf>
    <xf numFmtId="4" fontId="11" fillId="33" borderId="17" xfId="0" applyNumberFormat="1" applyFont="1" applyFill="1" applyBorder="1" applyAlignment="1">
      <alignment horizontal="center" vertical="center"/>
    </xf>
    <xf numFmtId="4" fontId="11" fillId="33" borderId="30" xfId="0" applyNumberFormat="1" applyFont="1" applyFill="1" applyBorder="1" applyAlignment="1">
      <alignment horizontal="center" vertical="center"/>
    </xf>
    <xf numFmtId="4" fontId="13" fillId="33" borderId="30" xfId="49" applyNumberFormat="1" applyFont="1" applyFill="1" applyBorder="1" applyAlignment="1">
      <alignment vertical="center"/>
      <protection/>
    </xf>
    <xf numFmtId="4" fontId="12" fillId="33" borderId="30" xfId="49" applyNumberFormat="1" applyFont="1" applyFill="1" applyBorder="1" applyAlignment="1">
      <alignment vertical="center"/>
      <protection/>
    </xf>
    <xf numFmtId="4" fontId="11" fillId="33" borderId="31" xfId="0" applyNumberFormat="1" applyFont="1" applyFill="1" applyBorder="1" applyAlignment="1">
      <alignment horizontal="center" vertical="center"/>
    </xf>
    <xf numFmtId="4" fontId="11" fillId="33" borderId="32" xfId="0" applyNumberFormat="1" applyFont="1" applyFill="1" applyBorder="1" applyAlignment="1">
      <alignment horizontal="center" vertical="center"/>
    </xf>
    <xf numFmtId="4" fontId="11" fillId="33" borderId="33" xfId="0" applyNumberFormat="1" applyFont="1" applyFill="1" applyBorder="1" applyAlignment="1">
      <alignment horizontal="center" vertical="center"/>
    </xf>
    <xf numFmtId="4" fontId="11" fillId="33" borderId="34" xfId="0" applyNumberFormat="1" applyFont="1" applyFill="1" applyBorder="1" applyAlignment="1">
      <alignment horizontal="center" vertical="center"/>
    </xf>
    <xf numFmtId="4" fontId="11" fillId="33" borderId="35" xfId="0" applyNumberFormat="1" applyFont="1" applyFill="1" applyBorder="1" applyAlignment="1">
      <alignment horizontal="center" vertical="center"/>
    </xf>
    <xf numFmtId="4" fontId="11" fillId="33" borderId="36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4" fontId="6" fillId="33" borderId="32" xfId="0" applyNumberFormat="1" applyFont="1" applyFill="1" applyBorder="1" applyAlignment="1">
      <alignment horizontal="center" vertical="center"/>
    </xf>
    <xf numFmtId="4" fontId="53" fillId="33" borderId="37" xfId="45" applyNumberFormat="1" applyFont="1" applyFill="1" applyBorder="1" applyAlignment="1">
      <alignment horizontal="center" vertical="center"/>
    </xf>
    <xf numFmtId="4" fontId="53" fillId="33" borderId="38" xfId="45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53" fillId="33" borderId="27" xfId="45" applyNumberFormat="1" applyFont="1" applyFill="1" applyBorder="1" applyAlignment="1">
      <alignment horizontal="center" vertical="center"/>
    </xf>
    <xf numFmtId="4" fontId="11" fillId="33" borderId="39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vertical="center"/>
    </xf>
    <xf numFmtId="4" fontId="11" fillId="33" borderId="32" xfId="0" applyNumberFormat="1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vertical="center"/>
    </xf>
    <xf numFmtId="4" fontId="11" fillId="33" borderId="40" xfId="0" applyNumberFormat="1" applyFont="1" applyFill="1" applyBorder="1" applyAlignment="1">
      <alignment horizontal="center" vertical="center"/>
    </xf>
    <xf numFmtId="4" fontId="11" fillId="33" borderId="41" xfId="0" applyNumberFormat="1" applyFont="1" applyFill="1" applyBorder="1" applyAlignment="1">
      <alignment horizontal="center" vertical="center"/>
    </xf>
    <xf numFmtId="4" fontId="11" fillId="33" borderId="42" xfId="0" applyNumberFormat="1" applyFont="1" applyFill="1" applyBorder="1" applyAlignment="1">
      <alignment horizontal="center" vertical="center"/>
    </xf>
    <xf numFmtId="4" fontId="11" fillId="33" borderId="40" xfId="0" applyNumberFormat="1" applyFont="1" applyFill="1" applyBorder="1" applyAlignment="1">
      <alignment vertical="center"/>
    </xf>
    <xf numFmtId="4" fontId="10" fillId="33" borderId="42" xfId="0" applyNumberFormat="1" applyFont="1" applyFill="1" applyBorder="1" applyAlignment="1">
      <alignment horizontal="center" vertical="center"/>
    </xf>
    <xf numFmtId="4" fontId="10" fillId="33" borderId="41" xfId="0" applyNumberFormat="1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4" fontId="11" fillId="33" borderId="35" xfId="0" applyNumberFormat="1" applyFont="1" applyFill="1" applyBorder="1" applyAlignment="1">
      <alignment vertical="center"/>
    </xf>
    <xf numFmtId="4" fontId="11" fillId="33" borderId="14" xfId="0" applyNumberFormat="1" applyFont="1" applyFill="1" applyBorder="1" applyAlignment="1">
      <alignment vertical="center"/>
    </xf>
    <xf numFmtId="4" fontId="11" fillId="33" borderId="17" xfId="0" applyNumberFormat="1" applyFont="1" applyFill="1" applyBorder="1" applyAlignment="1">
      <alignment vertical="center"/>
    </xf>
    <xf numFmtId="4" fontId="11" fillId="33" borderId="44" xfId="0" applyNumberFormat="1" applyFont="1" applyFill="1" applyBorder="1" applyAlignment="1">
      <alignment vertical="center"/>
    </xf>
    <xf numFmtId="4" fontId="11" fillId="33" borderId="45" xfId="0" applyNumberFormat="1" applyFont="1" applyFill="1" applyBorder="1" applyAlignment="1">
      <alignment vertical="center"/>
    </xf>
    <xf numFmtId="171" fontId="13" fillId="0" borderId="14" xfId="56" applyFont="1" applyFill="1" applyBorder="1" applyAlignment="1">
      <alignment vertical="center"/>
    </xf>
    <xf numFmtId="4" fontId="13" fillId="0" borderId="13" xfId="49" applyNumberFormat="1" applyFont="1" applyFill="1" applyBorder="1" applyAlignment="1">
      <alignment horizontal="right" vertical="center"/>
      <protection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3" fontId="11" fillId="33" borderId="46" xfId="0" applyNumberFormat="1" applyFont="1" applyFill="1" applyBorder="1" applyAlignment="1">
      <alignment horizontal="center" vertical="center"/>
    </xf>
    <xf numFmtId="1" fontId="11" fillId="33" borderId="35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4" fontId="11" fillId="33" borderId="46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textRotation="90" wrapText="1"/>
    </xf>
    <xf numFmtId="0" fontId="15" fillId="0" borderId="0" xfId="0" applyFont="1" applyAlignment="1">
      <alignment/>
    </xf>
    <xf numFmtId="0" fontId="14" fillId="34" borderId="37" xfId="0" applyFont="1" applyFill="1" applyBorder="1" applyAlignment="1">
      <alignment horizontal="center"/>
    </xf>
    <xf numFmtId="0" fontId="15" fillId="35" borderId="4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vertical="center"/>
    </xf>
    <xf numFmtId="0" fontId="14" fillId="35" borderId="47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47" xfId="0" applyNumberFormat="1" applyFont="1" applyBorder="1" applyAlignment="1">
      <alignment horizontal="center" vertical="center"/>
    </xf>
    <xf numFmtId="4" fontId="14" fillId="33" borderId="10" xfId="0" applyNumberFormat="1" applyFont="1" applyFill="1" applyBorder="1" applyAlignment="1" quotePrefix="1">
      <alignment horizontal="center" vertical="center" wrapText="1"/>
    </xf>
    <xf numFmtId="4" fontId="14" fillId="33" borderId="49" xfId="0" applyNumberFormat="1" applyFont="1" applyFill="1" applyBorder="1" applyAlignment="1" quotePrefix="1">
      <alignment horizontal="center" vertical="center" wrapText="1"/>
    </xf>
    <xf numFmtId="4" fontId="14" fillId="33" borderId="50" xfId="0" applyNumberFormat="1" applyFont="1" applyFill="1" applyBorder="1" applyAlignment="1" quotePrefix="1">
      <alignment horizontal="center" vertical="center" wrapText="1"/>
    </xf>
    <xf numFmtId="4" fontId="14" fillId="33" borderId="51" xfId="0" applyNumberFormat="1" applyFont="1" applyFill="1" applyBorder="1" applyAlignment="1" quotePrefix="1">
      <alignment horizontal="center" vertical="center" wrapText="1"/>
    </xf>
    <xf numFmtId="4" fontId="16" fillId="36" borderId="51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vertical="center"/>
    </xf>
    <xf numFmtId="0" fontId="14" fillId="35" borderId="35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33" borderId="52" xfId="0" applyNumberFormat="1" applyFont="1" applyFill="1" applyBorder="1" applyAlignment="1" quotePrefix="1">
      <alignment horizontal="center" vertical="center" wrapText="1"/>
    </xf>
    <xf numFmtId="4" fontId="14" fillId="33" borderId="53" xfId="0" applyNumberFormat="1" applyFont="1" applyFill="1" applyBorder="1" applyAlignment="1" quotePrefix="1">
      <alignment horizontal="center" vertical="center" wrapText="1"/>
    </xf>
    <xf numFmtId="4" fontId="14" fillId="33" borderId="54" xfId="0" applyNumberFormat="1" applyFont="1" applyFill="1" applyBorder="1" applyAlignment="1" quotePrefix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4" fillId="33" borderId="37" xfId="0" applyNumberFormat="1" applyFont="1" applyFill="1" applyBorder="1" applyAlignment="1" quotePrefix="1">
      <alignment horizontal="center" vertical="center" wrapText="1"/>
    </xf>
    <xf numFmtId="4" fontId="14" fillId="33" borderId="56" xfId="0" applyNumberFormat="1" applyFont="1" applyFill="1" applyBorder="1" applyAlignment="1" quotePrefix="1">
      <alignment horizontal="center" vertical="center" wrapText="1"/>
    </xf>
    <xf numFmtId="4" fontId="14" fillId="33" borderId="57" xfId="0" applyNumberFormat="1" applyFont="1" applyFill="1" applyBorder="1" applyAlignment="1" quotePrefix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4" fontId="14" fillId="2" borderId="58" xfId="0" applyNumberFormat="1" applyFont="1" applyFill="1" applyBorder="1" applyAlignment="1">
      <alignment horizontal="center" vertical="center"/>
    </xf>
    <xf numFmtId="4" fontId="14" fillId="2" borderId="59" xfId="0" applyNumberFormat="1" applyFont="1" applyFill="1" applyBorder="1" applyAlignment="1">
      <alignment horizontal="center" vertical="center"/>
    </xf>
    <xf numFmtId="4" fontId="14" fillId="2" borderId="39" xfId="0" applyNumberFormat="1" applyFont="1" applyFill="1" applyBorder="1" applyAlignment="1">
      <alignment horizontal="center" vertical="center"/>
    </xf>
    <xf numFmtId="4" fontId="14" fillId="2" borderId="60" xfId="0" applyNumberFormat="1" applyFont="1" applyFill="1" applyBorder="1" applyAlignment="1">
      <alignment horizontal="center" vertical="center"/>
    </xf>
    <xf numFmtId="4" fontId="14" fillId="2" borderId="61" xfId="0" applyNumberFormat="1" applyFont="1" applyFill="1" applyBorder="1" applyAlignment="1">
      <alignment horizontal="center" vertical="center"/>
    </xf>
    <xf numFmtId="4" fontId="14" fillId="2" borderId="24" xfId="0" applyNumberFormat="1" applyFont="1" applyFill="1" applyBorder="1" applyAlignment="1">
      <alignment horizontal="center" vertical="center"/>
    </xf>
    <xf numFmtId="4" fontId="14" fillId="2" borderId="62" xfId="0" applyNumberFormat="1" applyFont="1" applyFill="1" applyBorder="1" applyAlignment="1">
      <alignment horizontal="center" vertical="center"/>
    </xf>
    <xf numFmtId="4" fontId="14" fillId="4" borderId="62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4" fillId="33" borderId="23" xfId="42" applyFont="1" applyFill="1" applyBorder="1" applyAlignment="1">
      <alignment horizontal="right" vertical="center" wrapText="1"/>
    </xf>
    <xf numFmtId="0" fontId="54" fillId="33" borderId="61" xfId="42" applyFont="1" applyFill="1" applyBorder="1" applyAlignment="1">
      <alignment horizontal="right" vertical="center" wrapText="1"/>
    </xf>
    <xf numFmtId="0" fontId="54" fillId="33" borderId="25" xfId="42" applyFont="1" applyFill="1" applyBorder="1" applyAlignment="1">
      <alignment horizontal="right" vertical="center" wrapText="1"/>
    </xf>
    <xf numFmtId="4" fontId="54" fillId="33" borderId="23" xfId="42" applyNumberFormat="1" applyFont="1" applyFill="1" applyBorder="1" applyAlignment="1">
      <alignment horizontal="center" vertical="center"/>
    </xf>
    <xf numFmtId="4" fontId="54" fillId="33" borderId="61" xfId="42" applyNumberFormat="1" applyFont="1" applyFill="1" applyBorder="1" applyAlignment="1">
      <alignment horizontal="center" vertical="center"/>
    </xf>
    <xf numFmtId="4" fontId="54" fillId="33" borderId="39" xfId="42" applyNumberFormat="1" applyFont="1" applyFill="1" applyBorder="1" applyAlignment="1">
      <alignment horizontal="center" vertical="center"/>
    </xf>
    <xf numFmtId="4" fontId="54" fillId="33" borderId="25" xfId="42" applyNumberFormat="1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68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textRotation="90"/>
    </xf>
    <xf numFmtId="0" fontId="14" fillId="34" borderId="12" xfId="0" applyFont="1" applyFill="1" applyBorder="1" applyAlignment="1">
      <alignment horizontal="center" textRotation="90"/>
    </xf>
    <xf numFmtId="0" fontId="14" fillId="34" borderId="63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4" fontId="4" fillId="33" borderId="73" xfId="0" applyNumberFormat="1" applyFont="1" applyFill="1" applyBorder="1" applyAlignment="1">
      <alignment horizontal="center" vertical="center"/>
    </xf>
    <xf numFmtId="4" fontId="4" fillId="33" borderId="74" xfId="0" applyNumberFormat="1" applyFont="1" applyFill="1" applyBorder="1" applyAlignment="1">
      <alignment horizontal="center" vertical="center"/>
    </xf>
    <xf numFmtId="4" fontId="4" fillId="33" borderId="60" xfId="0" applyNumberFormat="1" applyFont="1" applyFill="1" applyBorder="1" applyAlignment="1">
      <alignment horizontal="center" vertical="center"/>
    </xf>
    <xf numFmtId="4" fontId="4" fillId="33" borderId="62" xfId="0" applyNumberFormat="1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textRotation="90"/>
    </xf>
    <xf numFmtId="0" fontId="8" fillId="33" borderId="15" xfId="0" applyFont="1" applyFill="1" applyBorder="1" applyAlignment="1">
      <alignment horizontal="center" textRotation="90"/>
    </xf>
    <xf numFmtId="0" fontId="6" fillId="33" borderId="75" xfId="0" applyFont="1" applyFill="1" applyBorder="1" applyAlignment="1">
      <alignment horizontal="center" vertical="center" wrapText="1"/>
    </xf>
    <xf numFmtId="4" fontId="4" fillId="33" borderId="59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textRotation="90"/>
    </xf>
    <xf numFmtId="0" fontId="8" fillId="33" borderId="16" xfId="0" applyFont="1" applyFill="1" applyBorder="1" applyAlignment="1">
      <alignment horizontal="center" textRotation="90"/>
    </xf>
    <xf numFmtId="0" fontId="6" fillId="33" borderId="36" xfId="0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/>
    </xf>
    <xf numFmtId="4" fontId="4" fillId="33" borderId="7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4" fontId="4" fillId="33" borderId="77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"/>
  <sheetViews>
    <sheetView zoomScalePageLayoutView="0" workbookViewId="0" topLeftCell="B1">
      <selection activeCell="B2" sqref="B2:V2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1" width="16.25390625" style="0" customWidth="1"/>
    <col min="22" max="22" width="15.25390625" style="0" customWidth="1"/>
  </cols>
  <sheetData>
    <row r="1" spans="2:21" ht="25.5" customHeight="1" thickBo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2"/>
      <c r="S1" s="32"/>
      <c r="T1" s="32"/>
      <c r="U1" s="32"/>
    </row>
    <row r="2" spans="2:22" ht="34.5" customHeight="1" thickBot="1">
      <c r="B2" s="139" t="s">
        <v>62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2:23" s="3" customFormat="1" ht="38.25" customHeight="1">
      <c r="B3" s="132" t="s">
        <v>28</v>
      </c>
      <c r="C3" s="130" t="s">
        <v>29</v>
      </c>
      <c r="D3" s="130"/>
      <c r="E3" s="130"/>
      <c r="F3" s="130"/>
      <c r="G3" s="130"/>
      <c r="H3" s="130"/>
      <c r="I3" s="130" t="s">
        <v>39</v>
      </c>
      <c r="J3" s="130" t="s">
        <v>40</v>
      </c>
      <c r="K3" s="130" t="s">
        <v>41</v>
      </c>
      <c r="L3" s="130" t="s">
        <v>42</v>
      </c>
      <c r="M3" s="130" t="s">
        <v>43</v>
      </c>
      <c r="N3" s="130" t="s">
        <v>44</v>
      </c>
      <c r="O3" s="130" t="s">
        <v>45</v>
      </c>
      <c r="P3" s="130" t="s">
        <v>46</v>
      </c>
      <c r="Q3" s="130" t="s">
        <v>47</v>
      </c>
      <c r="R3" s="130" t="s">
        <v>50</v>
      </c>
      <c r="S3" s="130" t="s">
        <v>52</v>
      </c>
      <c r="T3" s="130" t="s">
        <v>54</v>
      </c>
      <c r="U3" s="134" t="s">
        <v>56</v>
      </c>
      <c r="V3" s="128" t="s">
        <v>57</v>
      </c>
      <c r="W3" s="4"/>
    </row>
    <row r="4" spans="2:23" s="2" customFormat="1" ht="20.25" customHeight="1">
      <c r="B4" s="133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5"/>
      <c r="V4" s="129"/>
      <c r="W4" s="5"/>
    </row>
    <row r="5" spans="2:23" s="2" customFormat="1" ht="38.25" customHeight="1">
      <c r="B5" s="49">
        <v>1</v>
      </c>
      <c r="C5" s="136" t="s">
        <v>30</v>
      </c>
      <c r="D5" s="136"/>
      <c r="E5" s="136"/>
      <c r="F5" s="136"/>
      <c r="G5" s="136"/>
      <c r="H5" s="136"/>
      <c r="I5" s="6">
        <v>0</v>
      </c>
      <c r="J5" s="6">
        <v>5465212</v>
      </c>
      <c r="K5" s="6">
        <v>2630000</v>
      </c>
      <c r="L5" s="6">
        <v>800000</v>
      </c>
      <c r="M5" s="6">
        <v>600000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53">
        <v>0</v>
      </c>
      <c r="U5" s="53">
        <v>0</v>
      </c>
      <c r="V5" s="50">
        <f>SUM(I5:U5)</f>
        <v>9495212</v>
      </c>
      <c r="W5" s="5"/>
    </row>
    <row r="6" spans="2:23" s="2" customFormat="1" ht="38.25" customHeight="1">
      <c r="B6" s="49">
        <v>2</v>
      </c>
      <c r="C6" s="136" t="s">
        <v>32</v>
      </c>
      <c r="D6" s="136"/>
      <c r="E6" s="136"/>
      <c r="F6" s="136"/>
      <c r="G6" s="136"/>
      <c r="H6" s="136"/>
      <c r="I6" s="6">
        <v>0</v>
      </c>
      <c r="J6" s="6">
        <v>4991788</v>
      </c>
      <c r="K6" s="6">
        <v>4000000</v>
      </c>
      <c r="L6" s="6">
        <v>2000000</v>
      </c>
      <c r="M6" s="6">
        <v>1800000</v>
      </c>
      <c r="N6" s="6">
        <v>1700868</v>
      </c>
      <c r="O6" s="6">
        <v>1500000</v>
      </c>
      <c r="P6" s="6">
        <v>861900</v>
      </c>
      <c r="Q6" s="6">
        <v>1941900</v>
      </c>
      <c r="R6" s="6">
        <v>1011415.6</v>
      </c>
      <c r="S6" s="6">
        <v>1071913.6</v>
      </c>
      <c r="T6" s="53">
        <v>1144801.7</v>
      </c>
      <c r="U6" s="53">
        <v>6103437.6</v>
      </c>
      <c r="V6" s="50">
        <f>SUM(I6:U6)</f>
        <v>28128024.5</v>
      </c>
      <c r="W6" s="5"/>
    </row>
    <row r="7" spans="2:23" s="2" customFormat="1" ht="38.25" customHeight="1">
      <c r="B7" s="49">
        <v>3</v>
      </c>
      <c r="C7" s="136" t="s">
        <v>31</v>
      </c>
      <c r="D7" s="136"/>
      <c r="E7" s="136"/>
      <c r="F7" s="136"/>
      <c r="G7" s="136"/>
      <c r="H7" s="136"/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200000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53">
        <v>0</v>
      </c>
      <c r="U7" s="53">
        <v>600000</v>
      </c>
      <c r="V7" s="50">
        <f>SUM(I7:U7)</f>
        <v>800000</v>
      </c>
      <c r="W7" s="5"/>
    </row>
    <row r="8" spans="2:22" s="2" customFormat="1" ht="38.25" customHeight="1">
      <c r="B8" s="49">
        <v>4</v>
      </c>
      <c r="C8" s="136" t="s">
        <v>33</v>
      </c>
      <c r="D8" s="136"/>
      <c r="E8" s="136"/>
      <c r="F8" s="136"/>
      <c r="G8" s="136"/>
      <c r="H8" s="136"/>
      <c r="I8" s="6">
        <f>'İLÇELER GENEL DAĞILIM'!I17</f>
        <v>4562976</v>
      </c>
      <c r="J8" s="6">
        <f>'İLÇELER GENEL DAĞILIM'!J17</f>
        <v>15782000</v>
      </c>
      <c r="K8" s="6">
        <f>'İLÇELER GENEL DAĞILIM'!K17</f>
        <v>23368000</v>
      </c>
      <c r="L8" s="6">
        <f>'İLÇELER GENEL DAĞILIM'!L17</f>
        <v>7898000</v>
      </c>
      <c r="M8" s="6">
        <f>'İLÇELER GENEL DAĞILIM'!M17</f>
        <v>9706000</v>
      </c>
      <c r="N8" s="6">
        <f>'İLÇELER GENEL DAĞILIM'!N17</f>
        <v>23775816</v>
      </c>
      <c r="O8" s="6">
        <f>'İLÇELER GENEL DAĞILIM'!O17</f>
        <v>16379643.000000002</v>
      </c>
      <c r="P8" s="6">
        <v>8322100</v>
      </c>
      <c r="Q8" s="6">
        <v>14596100</v>
      </c>
      <c r="R8" s="6">
        <v>9102740.4</v>
      </c>
      <c r="S8" s="6">
        <v>9647222.4</v>
      </c>
      <c r="T8" s="53">
        <v>10303215.3</v>
      </c>
      <c r="U8" s="53">
        <v>15641354.4</v>
      </c>
      <c r="V8" s="50">
        <f>SUM(I8:U8)</f>
        <v>169085167.50000003</v>
      </c>
    </row>
    <row r="9" spans="2:22" s="2" customFormat="1" ht="38.25" customHeight="1" thickBot="1">
      <c r="B9" s="8">
        <v>5</v>
      </c>
      <c r="C9" s="138" t="s">
        <v>49</v>
      </c>
      <c r="D9" s="138"/>
      <c r="E9" s="138"/>
      <c r="F9" s="138"/>
      <c r="G9" s="138"/>
      <c r="H9" s="138"/>
      <c r="I9" s="51">
        <f>I5+I6+I7+I8</f>
        <v>4562976</v>
      </c>
      <c r="J9" s="51">
        <f aca="true" t="shared" si="0" ref="J9:Q9">J5+J6+J7+J8</f>
        <v>26239000</v>
      </c>
      <c r="K9" s="51">
        <f t="shared" si="0"/>
        <v>29998000</v>
      </c>
      <c r="L9" s="51">
        <f t="shared" si="0"/>
        <v>10698000</v>
      </c>
      <c r="M9" s="51">
        <f t="shared" si="0"/>
        <v>12106000</v>
      </c>
      <c r="N9" s="51">
        <f t="shared" si="0"/>
        <v>25676684</v>
      </c>
      <c r="O9" s="51">
        <f t="shared" si="0"/>
        <v>17879643</v>
      </c>
      <c r="P9" s="51">
        <f t="shared" si="0"/>
        <v>9184000</v>
      </c>
      <c r="Q9" s="51">
        <f t="shared" si="0"/>
        <v>16538000</v>
      </c>
      <c r="R9" s="51">
        <f>SUM(R5:R8)</f>
        <v>10114156</v>
      </c>
      <c r="S9" s="51">
        <f>SUM(S5:S8)</f>
        <v>10719136</v>
      </c>
      <c r="T9" s="54">
        <f>SUM(T5:T8)</f>
        <v>11448017</v>
      </c>
      <c r="U9" s="54">
        <f>SUM(U5:U8)</f>
        <v>22344792</v>
      </c>
      <c r="V9" s="52">
        <f>SUM(V5:V8)</f>
        <v>207508404.00000003</v>
      </c>
    </row>
    <row r="10" spans="2:22" ht="38.25" customHeight="1" thickBot="1">
      <c r="B10" s="142" t="s">
        <v>48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5">
        <f>V9</f>
        <v>207508404.00000003</v>
      </c>
      <c r="P10" s="146"/>
      <c r="Q10" s="146"/>
      <c r="R10" s="146"/>
      <c r="S10" s="146"/>
      <c r="T10" s="147"/>
      <c r="U10" s="147"/>
      <c r="V10" s="148"/>
    </row>
    <row r="11" ht="38.25" customHeight="1"/>
    <row r="12" ht="38.25" customHeight="1"/>
  </sheetData>
  <sheetProtection/>
  <mergeCells count="25">
    <mergeCell ref="C9:H9"/>
    <mergeCell ref="R3:R4"/>
    <mergeCell ref="B2:V2"/>
    <mergeCell ref="Q3:Q4"/>
    <mergeCell ref="I3:I4"/>
    <mergeCell ref="B10:N10"/>
    <mergeCell ref="J3:J4"/>
    <mergeCell ref="O10:V10"/>
    <mergeCell ref="K3:K4"/>
    <mergeCell ref="C6:H6"/>
    <mergeCell ref="C7:H7"/>
    <mergeCell ref="C8:H8"/>
    <mergeCell ref="O3:O4"/>
    <mergeCell ref="C5:H5"/>
    <mergeCell ref="M3:M4"/>
    <mergeCell ref="B1:Q1"/>
    <mergeCell ref="V3:V4"/>
    <mergeCell ref="L3:L4"/>
    <mergeCell ref="B3:B4"/>
    <mergeCell ref="C3:H4"/>
    <mergeCell ref="P3:P4"/>
    <mergeCell ref="N3:N4"/>
    <mergeCell ref="S3:S4"/>
    <mergeCell ref="T3:T4"/>
    <mergeCell ref="U3:U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3.875" style="0" customWidth="1"/>
    <col min="2" max="2" width="11.125" style="0" customWidth="1"/>
    <col min="3" max="3" width="6.25390625" style="0" customWidth="1"/>
    <col min="4" max="4" width="7.625" style="0" customWidth="1"/>
    <col min="5" max="7" width="0" style="0" hidden="1" customWidth="1"/>
    <col min="8" max="8" width="7.00390625" style="0" bestFit="1" customWidth="1"/>
    <col min="9" max="9" width="12.25390625" style="0" customWidth="1"/>
    <col min="10" max="10" width="12.625" style="0" customWidth="1"/>
    <col min="11" max="11" width="12.75390625" style="0" customWidth="1"/>
    <col min="12" max="12" width="12.625" style="0" customWidth="1"/>
    <col min="13" max="13" width="11.875" style="0" customWidth="1"/>
    <col min="14" max="14" width="12.75390625" style="0" customWidth="1"/>
    <col min="15" max="15" width="13.125" style="0" customWidth="1"/>
    <col min="16" max="16" width="12.125" style="0" customWidth="1"/>
    <col min="17" max="17" width="14.75390625" style="0" customWidth="1"/>
    <col min="18" max="18" width="13.75390625" style="0" customWidth="1"/>
    <col min="19" max="21" width="14.125" style="0" customWidth="1"/>
    <col min="22" max="22" width="15.375" style="0" customWidth="1"/>
  </cols>
  <sheetData>
    <row r="1" spans="1:22" ht="25.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85" customFormat="1" ht="30">
      <c r="A3" s="153" t="s">
        <v>0</v>
      </c>
      <c r="B3" s="155" t="s">
        <v>1</v>
      </c>
      <c r="C3" s="83" t="s">
        <v>2</v>
      </c>
      <c r="D3" s="83" t="s">
        <v>3</v>
      </c>
      <c r="E3" s="84" t="s">
        <v>4</v>
      </c>
      <c r="F3" s="84" t="s">
        <v>5</v>
      </c>
      <c r="G3" s="84" t="s">
        <v>6</v>
      </c>
      <c r="H3" s="157" t="s">
        <v>60</v>
      </c>
      <c r="I3" s="163" t="s">
        <v>21</v>
      </c>
      <c r="J3" s="157" t="s">
        <v>22</v>
      </c>
      <c r="K3" s="157" t="s">
        <v>23</v>
      </c>
      <c r="L3" s="157" t="s">
        <v>24</v>
      </c>
      <c r="M3" s="157" t="s">
        <v>25</v>
      </c>
      <c r="N3" s="157" t="s">
        <v>26</v>
      </c>
      <c r="O3" s="161" t="s">
        <v>27</v>
      </c>
      <c r="P3" s="166" t="s">
        <v>37</v>
      </c>
      <c r="Q3" s="149" t="s">
        <v>38</v>
      </c>
      <c r="R3" s="149" t="s">
        <v>51</v>
      </c>
      <c r="S3" s="149" t="s">
        <v>53</v>
      </c>
      <c r="T3" s="149" t="s">
        <v>55</v>
      </c>
      <c r="U3" s="149" t="s">
        <v>58</v>
      </c>
      <c r="V3" s="159" t="s">
        <v>59</v>
      </c>
    </row>
    <row r="4" spans="1:22" s="85" customFormat="1" ht="13.5" customHeight="1" thickBot="1">
      <c r="A4" s="154"/>
      <c r="B4" s="156"/>
      <c r="C4" s="86" t="s">
        <v>7</v>
      </c>
      <c r="D4" s="86" t="s">
        <v>7</v>
      </c>
      <c r="E4" s="86" t="s">
        <v>7</v>
      </c>
      <c r="F4" s="86" t="s">
        <v>7</v>
      </c>
      <c r="G4" s="86" t="s">
        <v>7</v>
      </c>
      <c r="H4" s="158"/>
      <c r="I4" s="164"/>
      <c r="J4" s="158"/>
      <c r="K4" s="158"/>
      <c r="L4" s="158"/>
      <c r="M4" s="158"/>
      <c r="N4" s="158"/>
      <c r="O4" s="162"/>
      <c r="P4" s="167"/>
      <c r="Q4" s="165"/>
      <c r="R4" s="165"/>
      <c r="S4" s="150"/>
      <c r="T4" s="150"/>
      <c r="U4" s="150"/>
      <c r="V4" s="160"/>
    </row>
    <row r="5" spans="1:22" ht="25.5" customHeight="1" thickBot="1">
      <c r="A5" s="87">
        <v>1</v>
      </c>
      <c r="B5" s="88" t="s">
        <v>8</v>
      </c>
      <c r="C5" s="89">
        <v>60</v>
      </c>
      <c r="D5" s="89">
        <v>178</v>
      </c>
      <c r="E5" s="89">
        <v>30662</v>
      </c>
      <c r="F5" s="89">
        <v>22905</v>
      </c>
      <c r="G5" s="89">
        <v>183</v>
      </c>
      <c r="H5" s="90">
        <v>22249</v>
      </c>
      <c r="I5" s="91">
        <v>647235</v>
      </c>
      <c r="J5" s="92">
        <v>3315000</v>
      </c>
      <c r="K5" s="92">
        <v>5265715</v>
      </c>
      <c r="L5" s="92">
        <v>1668730</v>
      </c>
      <c r="M5" s="92">
        <v>2353224</v>
      </c>
      <c r="N5" s="92">
        <v>5753225</v>
      </c>
      <c r="O5" s="93">
        <v>3635856.84</v>
      </c>
      <c r="P5" s="93">
        <v>1225800</v>
      </c>
      <c r="Q5" s="94">
        <v>2073150</v>
      </c>
      <c r="R5" s="95">
        <v>1297937.7</v>
      </c>
      <c r="S5" s="96">
        <v>1297937.7</v>
      </c>
      <c r="T5" s="97">
        <v>1386195.3</v>
      </c>
      <c r="U5" s="97">
        <v>2258564.7</v>
      </c>
      <c r="V5" s="98">
        <f>SUM(I5:U5)</f>
        <v>32178571.24</v>
      </c>
    </row>
    <row r="6" spans="1:22" ht="25.5" customHeight="1" thickBot="1">
      <c r="A6" s="99">
        <v>2</v>
      </c>
      <c r="B6" s="100" t="s">
        <v>9</v>
      </c>
      <c r="C6" s="101">
        <v>41</v>
      </c>
      <c r="D6" s="101">
        <v>156</v>
      </c>
      <c r="E6" s="101">
        <v>9664</v>
      </c>
      <c r="F6" s="101">
        <v>9728</v>
      </c>
      <c r="G6" s="101">
        <v>162</v>
      </c>
      <c r="H6" s="102">
        <v>8270</v>
      </c>
      <c r="I6" s="103">
        <v>647235</v>
      </c>
      <c r="J6" s="104">
        <v>1578000</v>
      </c>
      <c r="K6" s="104">
        <v>2538012</v>
      </c>
      <c r="L6" s="104">
        <v>838525</v>
      </c>
      <c r="M6" s="104">
        <v>1067739</v>
      </c>
      <c r="N6" s="104">
        <v>2632241</v>
      </c>
      <c r="O6" s="105">
        <v>1847056.54</v>
      </c>
      <c r="P6" s="105">
        <v>1053900</v>
      </c>
      <c r="Q6" s="94">
        <v>1782300</v>
      </c>
      <c r="R6" s="106">
        <v>1116607.5</v>
      </c>
      <c r="S6" s="107">
        <v>1216065.6</v>
      </c>
      <c r="T6" s="108">
        <v>1298755.8</v>
      </c>
      <c r="U6" s="108">
        <v>1695453.9</v>
      </c>
      <c r="V6" s="98">
        <f aca="true" t="shared" si="0" ref="V6:V16">SUM(I6:U6)</f>
        <v>19311891.339999996</v>
      </c>
    </row>
    <row r="7" spans="1:22" ht="25.5" customHeight="1" thickBot="1">
      <c r="A7" s="99">
        <v>3</v>
      </c>
      <c r="B7" s="100" t="s">
        <v>10</v>
      </c>
      <c r="C7" s="101">
        <v>24</v>
      </c>
      <c r="D7" s="101">
        <v>105</v>
      </c>
      <c r="E7" s="101">
        <v>5883</v>
      </c>
      <c r="F7" s="101">
        <v>5146</v>
      </c>
      <c r="G7" s="101">
        <v>105</v>
      </c>
      <c r="H7" s="102">
        <v>4567</v>
      </c>
      <c r="I7" s="103">
        <v>295836</v>
      </c>
      <c r="J7" s="104">
        <v>1420000</v>
      </c>
      <c r="K7" s="104">
        <v>1607888</v>
      </c>
      <c r="L7" s="104">
        <v>472159</v>
      </c>
      <c r="M7" s="104">
        <v>590597</v>
      </c>
      <c r="N7" s="104">
        <v>1483227</v>
      </c>
      <c r="O7" s="105">
        <v>1019486.24</v>
      </c>
      <c r="P7" s="105">
        <v>668700</v>
      </c>
      <c r="Q7" s="94">
        <v>1121400</v>
      </c>
      <c r="R7" s="106">
        <v>702413.1</v>
      </c>
      <c r="S7" s="107">
        <v>761285.7</v>
      </c>
      <c r="T7" s="108">
        <v>813051.9</v>
      </c>
      <c r="U7" s="108">
        <v>1347718.4</v>
      </c>
      <c r="V7" s="98">
        <f t="shared" si="0"/>
        <v>12303762.34</v>
      </c>
    </row>
    <row r="8" spans="1:22" ht="25.5" customHeight="1" thickBot="1">
      <c r="A8" s="99">
        <v>4</v>
      </c>
      <c r="B8" s="100" t="s">
        <v>11</v>
      </c>
      <c r="C8" s="101">
        <v>54</v>
      </c>
      <c r="D8" s="101">
        <v>246</v>
      </c>
      <c r="E8" s="101">
        <v>19587</v>
      </c>
      <c r="F8" s="101">
        <v>11263</v>
      </c>
      <c r="G8" s="101">
        <v>246</v>
      </c>
      <c r="H8" s="102">
        <v>12576</v>
      </c>
      <c r="I8" s="103">
        <v>191800</v>
      </c>
      <c r="J8" s="104">
        <v>2131000</v>
      </c>
      <c r="K8" s="104">
        <v>3250209</v>
      </c>
      <c r="L8" s="104">
        <v>900086</v>
      </c>
      <c r="M8" s="104">
        <v>1298282</v>
      </c>
      <c r="N8" s="104">
        <v>3079068</v>
      </c>
      <c r="O8" s="105">
        <v>2155561.64</v>
      </c>
      <c r="P8" s="105">
        <v>1140300</v>
      </c>
      <c r="Q8" s="94">
        <v>2080200</v>
      </c>
      <c r="R8" s="106">
        <v>1302708.6</v>
      </c>
      <c r="S8" s="107">
        <v>1407592.8</v>
      </c>
      <c r="T8" s="108">
        <v>1503306</v>
      </c>
      <c r="U8" s="108">
        <v>2089031</v>
      </c>
      <c r="V8" s="98">
        <f t="shared" si="0"/>
        <v>22529145.040000003</v>
      </c>
    </row>
    <row r="9" spans="1:22" ht="25.5" customHeight="1" thickBot="1">
      <c r="A9" s="99">
        <v>5</v>
      </c>
      <c r="B9" s="100" t="s">
        <v>12</v>
      </c>
      <c r="C9" s="101">
        <v>11</v>
      </c>
      <c r="D9" s="101">
        <v>24</v>
      </c>
      <c r="E9" s="101">
        <v>4067</v>
      </c>
      <c r="F9" s="101">
        <v>3378</v>
      </c>
      <c r="G9" s="101">
        <v>24</v>
      </c>
      <c r="H9" s="102">
        <v>2871</v>
      </c>
      <c r="I9" s="103">
        <v>180780</v>
      </c>
      <c r="J9" s="104">
        <v>394000</v>
      </c>
      <c r="K9" s="104">
        <v>717308</v>
      </c>
      <c r="L9" s="104">
        <v>239568</v>
      </c>
      <c r="M9" s="104">
        <v>281824</v>
      </c>
      <c r="N9" s="104">
        <v>754837</v>
      </c>
      <c r="O9" s="105">
        <v>526975.27</v>
      </c>
      <c r="P9" s="105">
        <v>195000</v>
      </c>
      <c r="Q9" s="94">
        <v>367100</v>
      </c>
      <c r="R9" s="106">
        <v>215686.8</v>
      </c>
      <c r="S9" s="107">
        <v>215686.8</v>
      </c>
      <c r="T9" s="108">
        <v>230353.2</v>
      </c>
      <c r="U9" s="108">
        <v>292523.7</v>
      </c>
      <c r="V9" s="98">
        <f t="shared" si="0"/>
        <v>4611642.77</v>
      </c>
    </row>
    <row r="10" spans="1:22" ht="25.5" customHeight="1" thickBot="1">
      <c r="A10" s="99">
        <v>6</v>
      </c>
      <c r="B10" s="100" t="s">
        <v>13</v>
      </c>
      <c r="C10" s="101">
        <v>22</v>
      </c>
      <c r="D10" s="101">
        <v>119</v>
      </c>
      <c r="E10" s="101">
        <v>5697</v>
      </c>
      <c r="F10" s="101">
        <v>5647</v>
      </c>
      <c r="G10" s="101">
        <v>119</v>
      </c>
      <c r="H10" s="102">
        <v>5400</v>
      </c>
      <c r="I10" s="103">
        <v>435909</v>
      </c>
      <c r="J10" s="104">
        <v>947000</v>
      </c>
      <c r="K10" s="104">
        <v>1230974</v>
      </c>
      <c r="L10" s="104">
        <v>479463</v>
      </c>
      <c r="M10" s="104">
        <v>583930</v>
      </c>
      <c r="N10" s="104">
        <v>1513827</v>
      </c>
      <c r="O10" s="105">
        <v>1060013.47</v>
      </c>
      <c r="P10" s="105">
        <v>610200</v>
      </c>
      <c r="Q10" s="94">
        <v>1076550</v>
      </c>
      <c r="R10" s="106">
        <v>673782.3</v>
      </c>
      <c r="S10" s="107">
        <v>729085.5</v>
      </c>
      <c r="T10" s="108">
        <v>778662</v>
      </c>
      <c r="U10" s="108">
        <v>1032882.2</v>
      </c>
      <c r="V10" s="98">
        <f t="shared" si="0"/>
        <v>11152278.469999999</v>
      </c>
    </row>
    <row r="11" spans="1:22" ht="25.5" customHeight="1" thickBot="1">
      <c r="A11" s="99">
        <v>7</v>
      </c>
      <c r="B11" s="100" t="s">
        <v>14</v>
      </c>
      <c r="C11" s="101">
        <v>22</v>
      </c>
      <c r="D11" s="101">
        <v>145</v>
      </c>
      <c r="E11" s="101">
        <v>10718</v>
      </c>
      <c r="F11" s="101">
        <v>8174</v>
      </c>
      <c r="G11" s="101">
        <v>145</v>
      </c>
      <c r="H11" s="102">
        <v>8297</v>
      </c>
      <c r="I11" s="103">
        <v>400000</v>
      </c>
      <c r="J11" s="104">
        <v>1105000</v>
      </c>
      <c r="K11" s="104">
        <v>1612406</v>
      </c>
      <c r="L11" s="104">
        <v>538196</v>
      </c>
      <c r="M11" s="104">
        <v>629330</v>
      </c>
      <c r="N11" s="104">
        <v>1697806</v>
      </c>
      <c r="O11" s="105">
        <v>1180453.42</v>
      </c>
      <c r="P11" s="105">
        <v>727200</v>
      </c>
      <c r="Q11" s="94">
        <v>1318250</v>
      </c>
      <c r="R11" s="106">
        <v>825526.8</v>
      </c>
      <c r="S11" s="107">
        <v>893352.6</v>
      </c>
      <c r="T11" s="108">
        <v>954099</v>
      </c>
      <c r="U11" s="108">
        <v>1345322.3</v>
      </c>
      <c r="V11" s="98">
        <f t="shared" si="0"/>
        <v>13226942.120000001</v>
      </c>
    </row>
    <row r="12" spans="1:22" ht="25.5" customHeight="1" thickBot="1">
      <c r="A12" s="99">
        <v>8</v>
      </c>
      <c r="B12" s="100" t="s">
        <v>15</v>
      </c>
      <c r="C12" s="101">
        <v>8</v>
      </c>
      <c r="D12" s="101">
        <v>29</v>
      </c>
      <c r="E12" s="101">
        <v>1173</v>
      </c>
      <c r="F12" s="101">
        <v>762</v>
      </c>
      <c r="G12" s="101">
        <v>29</v>
      </c>
      <c r="H12" s="102">
        <v>801</v>
      </c>
      <c r="I12" s="103">
        <v>100000</v>
      </c>
      <c r="J12" s="104">
        <v>552000</v>
      </c>
      <c r="K12" s="104">
        <v>558744</v>
      </c>
      <c r="L12" s="104">
        <v>170556</v>
      </c>
      <c r="M12" s="104">
        <v>217631</v>
      </c>
      <c r="N12" s="104">
        <v>593289</v>
      </c>
      <c r="O12" s="105">
        <v>388439.26</v>
      </c>
      <c r="P12" s="105">
        <v>204000</v>
      </c>
      <c r="Q12" s="94">
        <v>338050</v>
      </c>
      <c r="R12" s="106">
        <v>198508.5</v>
      </c>
      <c r="S12" s="107">
        <v>214525.8</v>
      </c>
      <c r="T12" s="108">
        <v>229113</v>
      </c>
      <c r="U12" s="108">
        <v>324801.4</v>
      </c>
      <c r="V12" s="98">
        <f t="shared" si="0"/>
        <v>4089657.9599999995</v>
      </c>
    </row>
    <row r="13" spans="1:22" ht="25.5" customHeight="1" thickBot="1">
      <c r="A13" s="99">
        <v>9</v>
      </c>
      <c r="B13" s="100" t="s">
        <v>16</v>
      </c>
      <c r="C13" s="101">
        <v>29</v>
      </c>
      <c r="D13" s="101">
        <v>196</v>
      </c>
      <c r="E13" s="101">
        <v>5032</v>
      </c>
      <c r="F13" s="101">
        <v>2608</v>
      </c>
      <c r="G13" s="101">
        <v>192</v>
      </c>
      <c r="H13" s="102">
        <v>3814</v>
      </c>
      <c r="I13" s="103">
        <v>469727</v>
      </c>
      <c r="J13" s="104">
        <v>1105000</v>
      </c>
      <c r="K13" s="104">
        <v>2032656</v>
      </c>
      <c r="L13" s="104">
        <v>862970</v>
      </c>
      <c r="M13" s="104">
        <v>820602</v>
      </c>
      <c r="N13" s="104">
        <v>1541909</v>
      </c>
      <c r="O13" s="105">
        <v>1064919.12</v>
      </c>
      <c r="P13" s="105">
        <v>991800</v>
      </c>
      <c r="Q13" s="94">
        <v>1669800</v>
      </c>
      <c r="R13" s="106">
        <v>1045984.5</v>
      </c>
      <c r="S13" s="107">
        <v>1143102.6</v>
      </c>
      <c r="T13" s="108">
        <v>1220831.1</v>
      </c>
      <c r="U13" s="108">
        <v>2219577.5</v>
      </c>
      <c r="V13" s="98">
        <f t="shared" si="0"/>
        <v>16188878.82</v>
      </c>
    </row>
    <row r="14" spans="1:22" ht="25.5" customHeight="1" thickBot="1">
      <c r="A14" s="99">
        <v>10</v>
      </c>
      <c r="B14" s="100" t="s">
        <v>17</v>
      </c>
      <c r="C14" s="101">
        <v>7</v>
      </c>
      <c r="D14" s="101">
        <v>20</v>
      </c>
      <c r="E14" s="101">
        <v>4608</v>
      </c>
      <c r="F14" s="101">
        <v>3759</v>
      </c>
      <c r="G14" s="101">
        <v>20</v>
      </c>
      <c r="H14" s="102">
        <v>3288</v>
      </c>
      <c r="I14" s="103">
        <v>180000</v>
      </c>
      <c r="J14" s="104">
        <v>394000</v>
      </c>
      <c r="K14" s="104">
        <v>668936</v>
      </c>
      <c r="L14" s="104">
        <v>337087</v>
      </c>
      <c r="M14" s="104">
        <v>276208</v>
      </c>
      <c r="N14" s="104">
        <v>753519</v>
      </c>
      <c r="O14" s="105">
        <v>487987.63</v>
      </c>
      <c r="P14" s="105">
        <v>166000</v>
      </c>
      <c r="Q14" s="94">
        <v>299750</v>
      </c>
      <c r="R14" s="106">
        <v>176557.5</v>
      </c>
      <c r="S14" s="107">
        <v>176557.5</v>
      </c>
      <c r="T14" s="108">
        <v>188563.5</v>
      </c>
      <c r="U14" s="108">
        <v>277116</v>
      </c>
      <c r="V14" s="98">
        <f t="shared" si="0"/>
        <v>4382282.13</v>
      </c>
    </row>
    <row r="15" spans="1:22" ht="25.5" customHeight="1" thickBot="1">
      <c r="A15" s="99">
        <v>11</v>
      </c>
      <c r="B15" s="100" t="s">
        <v>18</v>
      </c>
      <c r="C15" s="101">
        <v>22</v>
      </c>
      <c r="D15" s="101">
        <v>93</v>
      </c>
      <c r="E15" s="101">
        <v>7939</v>
      </c>
      <c r="F15" s="101">
        <v>5622</v>
      </c>
      <c r="G15" s="101">
        <v>88</v>
      </c>
      <c r="H15" s="102">
        <v>5692</v>
      </c>
      <c r="I15" s="103">
        <v>480818</v>
      </c>
      <c r="J15" s="104">
        <v>1263000</v>
      </c>
      <c r="K15" s="104">
        <v>1449658</v>
      </c>
      <c r="L15" s="104">
        <v>403864</v>
      </c>
      <c r="M15" s="104">
        <v>522254</v>
      </c>
      <c r="N15" s="104">
        <v>1200218</v>
      </c>
      <c r="O15" s="105">
        <v>860985.97</v>
      </c>
      <c r="P15" s="105">
        <v>405000</v>
      </c>
      <c r="Q15" s="94">
        <v>749650</v>
      </c>
      <c r="R15" s="106">
        <v>469548</v>
      </c>
      <c r="S15" s="107">
        <v>514550.7</v>
      </c>
      <c r="T15" s="108">
        <v>549539.1</v>
      </c>
      <c r="U15" s="108">
        <v>832979.7</v>
      </c>
      <c r="V15" s="98">
        <f t="shared" si="0"/>
        <v>9702065.469999999</v>
      </c>
    </row>
    <row r="16" spans="1:22" ht="25.5" customHeight="1" thickBot="1">
      <c r="A16" s="109">
        <v>12</v>
      </c>
      <c r="B16" s="110" t="s">
        <v>19</v>
      </c>
      <c r="C16" s="111">
        <v>48</v>
      </c>
      <c r="D16" s="111">
        <v>142</v>
      </c>
      <c r="E16" s="111">
        <v>17533</v>
      </c>
      <c r="F16" s="111">
        <v>14128</v>
      </c>
      <c r="G16" s="111">
        <v>147</v>
      </c>
      <c r="H16" s="112">
        <v>12526</v>
      </c>
      <c r="I16" s="113">
        <v>533636</v>
      </c>
      <c r="J16" s="114">
        <v>1578000</v>
      </c>
      <c r="K16" s="114">
        <v>2435494</v>
      </c>
      <c r="L16" s="114">
        <v>986796</v>
      </c>
      <c r="M16" s="114">
        <v>1064379</v>
      </c>
      <c r="N16" s="114">
        <v>2772650</v>
      </c>
      <c r="O16" s="115">
        <v>2151907.6</v>
      </c>
      <c r="P16" s="115">
        <v>934200</v>
      </c>
      <c r="Q16" s="116">
        <v>1719900</v>
      </c>
      <c r="R16" s="95">
        <v>1077479.1</v>
      </c>
      <c r="S16" s="117">
        <v>1077479.1</v>
      </c>
      <c r="T16" s="118">
        <v>1150745.4</v>
      </c>
      <c r="U16" s="118">
        <v>1925383.6</v>
      </c>
      <c r="V16" s="98">
        <f t="shared" si="0"/>
        <v>19408049.8</v>
      </c>
    </row>
    <row r="17" spans="1:22" ht="23.25" customHeight="1" thickBot="1">
      <c r="A17" s="151" t="s">
        <v>20</v>
      </c>
      <c r="B17" s="152"/>
      <c r="C17" s="119">
        <f>SUM(C5:C16)</f>
        <v>348</v>
      </c>
      <c r="D17" s="119">
        <f>SUM(D5:D16)</f>
        <v>1453</v>
      </c>
      <c r="E17" s="119">
        <v>122563</v>
      </c>
      <c r="F17" s="119">
        <v>93120</v>
      </c>
      <c r="G17" s="119">
        <f>SUM(G5:G16)</f>
        <v>1460</v>
      </c>
      <c r="H17" s="119">
        <f>SUM(H5:H16)</f>
        <v>90351</v>
      </c>
      <c r="I17" s="120">
        <f aca="true" t="shared" si="1" ref="I17:O17">SUM(I5:I16)</f>
        <v>4562976</v>
      </c>
      <c r="J17" s="121">
        <f t="shared" si="1"/>
        <v>15782000</v>
      </c>
      <c r="K17" s="122">
        <f t="shared" si="1"/>
        <v>23368000</v>
      </c>
      <c r="L17" s="122">
        <f t="shared" si="1"/>
        <v>7898000</v>
      </c>
      <c r="M17" s="122">
        <f t="shared" si="1"/>
        <v>9706000</v>
      </c>
      <c r="N17" s="122">
        <f t="shared" si="1"/>
        <v>23775816</v>
      </c>
      <c r="O17" s="122">
        <f t="shared" si="1"/>
        <v>16379643.000000002</v>
      </c>
      <c r="P17" s="123">
        <f aca="true" t="shared" si="2" ref="P17:V17">SUM(P5:P16)</f>
        <v>8322100</v>
      </c>
      <c r="Q17" s="122">
        <f t="shared" si="2"/>
        <v>14596100</v>
      </c>
      <c r="R17" s="124">
        <f t="shared" si="2"/>
        <v>9102740.4</v>
      </c>
      <c r="S17" s="125">
        <f t="shared" si="2"/>
        <v>9647222.399999999</v>
      </c>
      <c r="T17" s="120">
        <f t="shared" si="2"/>
        <v>10303215.3</v>
      </c>
      <c r="U17" s="126">
        <f t="shared" si="2"/>
        <v>15641354.4</v>
      </c>
      <c r="V17" s="127">
        <f t="shared" si="2"/>
        <v>169085167.5</v>
      </c>
    </row>
    <row r="18" ht="11.25" customHeight="1"/>
    <row r="19" ht="11.25" customHeight="1"/>
  </sheetData>
  <sheetProtection/>
  <mergeCells count="19">
    <mergeCell ref="J3:J4"/>
    <mergeCell ref="T3:T4"/>
    <mergeCell ref="S3:S4"/>
    <mergeCell ref="K3:K4"/>
    <mergeCell ref="R3:R4"/>
    <mergeCell ref="L3:L4"/>
    <mergeCell ref="P3:P4"/>
    <mergeCell ref="M3:M4"/>
    <mergeCell ref="N3:N4"/>
    <mergeCell ref="U3:U4"/>
    <mergeCell ref="A17:B17"/>
    <mergeCell ref="A1:V1"/>
    <mergeCell ref="A3:A4"/>
    <mergeCell ref="B3:B4"/>
    <mergeCell ref="H3:H4"/>
    <mergeCell ref="V3:V4"/>
    <mergeCell ref="O3:O4"/>
    <mergeCell ref="I3:I4"/>
    <mergeCell ref="Q3:Q4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78" zoomScaleNormal="78" zoomScalePageLayoutView="0" workbookViewId="0" topLeftCell="A1">
      <selection activeCell="O15" sqref="O15"/>
    </sheetView>
  </sheetViews>
  <sheetFormatPr defaultColWidth="9.00390625" defaultRowHeight="12.75"/>
  <cols>
    <col min="1" max="1" width="4.125" style="0" customWidth="1"/>
    <col min="2" max="2" width="9.875" style="0" customWidth="1"/>
    <col min="3" max="3" width="6.00390625" style="0" customWidth="1"/>
    <col min="4" max="4" width="9.125" style="0" customWidth="1"/>
    <col min="5" max="5" width="6.875" style="0" customWidth="1"/>
    <col min="6" max="6" width="12.125" style="0" customWidth="1"/>
    <col min="7" max="7" width="11.375" style="0" customWidth="1"/>
    <col min="8" max="8" width="12.25390625" style="0" customWidth="1"/>
    <col min="9" max="9" width="11.625" style="0" customWidth="1"/>
    <col min="10" max="10" width="12.125" style="0" customWidth="1"/>
    <col min="11" max="11" width="11.875" style="0" customWidth="1"/>
    <col min="12" max="12" width="11.00390625" style="0" customWidth="1"/>
    <col min="13" max="13" width="11.875" style="0" customWidth="1"/>
    <col min="14" max="14" width="11.375" style="0" customWidth="1"/>
    <col min="15" max="15" width="11.875" style="0" customWidth="1"/>
    <col min="16" max="16" width="12.375" style="0" customWidth="1"/>
    <col min="17" max="17" width="11.00390625" style="0" customWidth="1"/>
    <col min="18" max="18" width="12.125" style="0" customWidth="1"/>
    <col min="19" max="21" width="11.375" style="0" customWidth="1"/>
    <col min="22" max="23" width="11.875" style="0" customWidth="1"/>
    <col min="24" max="24" width="11.25390625" style="0" customWidth="1"/>
    <col min="25" max="25" width="11.125" style="0" customWidth="1"/>
    <col min="26" max="26" width="12.00390625" style="0" customWidth="1"/>
    <col min="27" max="27" width="13.75390625" style="0" customWidth="1"/>
    <col min="28" max="28" width="12.00390625" style="0" customWidth="1"/>
    <col min="29" max="29" width="11.00390625" style="0" customWidth="1"/>
    <col min="30" max="30" width="11.75390625" style="0" customWidth="1"/>
    <col min="31" max="31" width="10.875" style="0" customWidth="1"/>
    <col min="32" max="32" width="13.375" style="0" customWidth="1"/>
    <col min="33" max="33" width="12.375" style="0" customWidth="1"/>
    <col min="38" max="38" width="9.125" style="0" customWidth="1"/>
    <col min="41" max="41" width="25.125" style="0" customWidth="1"/>
    <col min="43" max="43" width="18.25390625" style="0" customWidth="1"/>
    <col min="44" max="44" width="17.125" style="0" customWidth="1"/>
    <col min="45" max="45" width="14.875" style="0" customWidth="1"/>
  </cols>
  <sheetData>
    <row r="1" spans="1:32" ht="35.25" customHeight="1" thickBot="1">
      <c r="A1" s="186" t="s">
        <v>64</v>
      </c>
      <c r="B1" s="186"/>
      <c r="C1" s="186"/>
      <c r="D1" s="186"/>
      <c r="E1" s="186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3" ht="48" customHeight="1" thickBot="1">
      <c r="A2" s="177" t="s">
        <v>0</v>
      </c>
      <c r="B2" s="181" t="s">
        <v>1</v>
      </c>
      <c r="C2" s="7" t="s">
        <v>2</v>
      </c>
      <c r="D2" s="7" t="s">
        <v>3</v>
      </c>
      <c r="E2" s="168" t="s">
        <v>60</v>
      </c>
      <c r="F2" s="179" t="s">
        <v>21</v>
      </c>
      <c r="G2" s="128"/>
      <c r="H2" s="176" t="s">
        <v>22</v>
      </c>
      <c r="I2" s="128"/>
      <c r="J2" s="176" t="s">
        <v>23</v>
      </c>
      <c r="K2" s="128"/>
      <c r="L2" s="176" t="s">
        <v>24</v>
      </c>
      <c r="M2" s="128"/>
      <c r="N2" s="176" t="s">
        <v>25</v>
      </c>
      <c r="O2" s="128"/>
      <c r="P2" s="176" t="s">
        <v>26</v>
      </c>
      <c r="Q2" s="128"/>
      <c r="R2" s="176" t="s">
        <v>27</v>
      </c>
      <c r="S2" s="128"/>
      <c r="T2" s="176" t="s">
        <v>37</v>
      </c>
      <c r="U2" s="128"/>
      <c r="V2" s="176" t="s">
        <v>38</v>
      </c>
      <c r="W2" s="128"/>
      <c r="X2" s="176" t="s">
        <v>51</v>
      </c>
      <c r="Y2" s="128"/>
      <c r="Z2" s="176" t="s">
        <v>53</v>
      </c>
      <c r="AA2" s="183"/>
      <c r="AB2" s="192" t="s">
        <v>55</v>
      </c>
      <c r="AC2" s="193"/>
      <c r="AD2" s="170" t="s">
        <v>58</v>
      </c>
      <c r="AE2" s="171"/>
      <c r="AF2" s="188" t="s">
        <v>63</v>
      </c>
      <c r="AG2" s="171"/>
    </row>
    <row r="3" spans="1:33" ht="19.5" customHeight="1" thickBot="1">
      <c r="A3" s="178"/>
      <c r="B3" s="182"/>
      <c r="C3" s="82" t="s">
        <v>7</v>
      </c>
      <c r="D3" s="82" t="s">
        <v>7</v>
      </c>
      <c r="E3" s="169"/>
      <c r="F3" s="66" t="s">
        <v>34</v>
      </c>
      <c r="G3" s="31" t="s">
        <v>35</v>
      </c>
      <c r="H3" s="30" t="s">
        <v>34</v>
      </c>
      <c r="I3" s="31" t="s">
        <v>35</v>
      </c>
      <c r="J3" s="30" t="s">
        <v>34</v>
      </c>
      <c r="K3" s="31" t="s">
        <v>35</v>
      </c>
      <c r="L3" s="30" t="s">
        <v>34</v>
      </c>
      <c r="M3" s="31" t="s">
        <v>35</v>
      </c>
      <c r="N3" s="30" t="s">
        <v>34</v>
      </c>
      <c r="O3" s="31" t="s">
        <v>35</v>
      </c>
      <c r="P3" s="30" t="s">
        <v>34</v>
      </c>
      <c r="Q3" s="31" t="s">
        <v>35</v>
      </c>
      <c r="R3" s="30" t="s">
        <v>34</v>
      </c>
      <c r="S3" s="31" t="s">
        <v>35</v>
      </c>
      <c r="T3" s="30" t="s">
        <v>34</v>
      </c>
      <c r="U3" s="31" t="s">
        <v>35</v>
      </c>
      <c r="V3" s="30" t="s">
        <v>34</v>
      </c>
      <c r="W3" s="31" t="s">
        <v>35</v>
      </c>
      <c r="X3" s="30" t="s">
        <v>34</v>
      </c>
      <c r="Y3" s="31" t="s">
        <v>35</v>
      </c>
      <c r="Z3" s="30" t="s">
        <v>34</v>
      </c>
      <c r="AA3" s="65" t="s">
        <v>35</v>
      </c>
      <c r="AB3" s="30" t="s">
        <v>34</v>
      </c>
      <c r="AC3" s="65" t="s">
        <v>35</v>
      </c>
      <c r="AD3" s="30" t="s">
        <v>34</v>
      </c>
      <c r="AE3" s="65" t="s">
        <v>35</v>
      </c>
      <c r="AF3" s="30" t="s">
        <v>34</v>
      </c>
      <c r="AG3" s="31" t="s">
        <v>35</v>
      </c>
    </row>
    <row r="4" spans="1:33" ht="33.75" customHeight="1">
      <c r="A4" s="80">
        <v>1</v>
      </c>
      <c r="B4" s="81" t="s">
        <v>8</v>
      </c>
      <c r="C4" s="77">
        <v>60</v>
      </c>
      <c r="D4" s="78">
        <v>178</v>
      </c>
      <c r="E4" s="79">
        <v>22249</v>
      </c>
      <c r="F4" s="59">
        <v>400000</v>
      </c>
      <c r="G4" s="46">
        <v>247235</v>
      </c>
      <c r="H4" s="59">
        <v>3315000</v>
      </c>
      <c r="I4" s="60">
        <v>0</v>
      </c>
      <c r="J4" s="61">
        <v>4895715</v>
      </c>
      <c r="K4" s="46">
        <v>370000</v>
      </c>
      <c r="L4" s="59">
        <v>1200730</v>
      </c>
      <c r="M4" s="60">
        <v>468000</v>
      </c>
      <c r="N4" s="61">
        <v>1838366</v>
      </c>
      <c r="O4" s="46">
        <v>514858</v>
      </c>
      <c r="P4" s="59">
        <f>1977622+2373290</f>
        <v>4350912</v>
      </c>
      <c r="Q4" s="60">
        <f>399300+103013+900000</f>
        <v>1402313</v>
      </c>
      <c r="R4" s="61">
        <f>44930+3066788.41+35500</f>
        <v>3147218.41</v>
      </c>
      <c r="S4" s="46">
        <f>488638.43</f>
        <v>488638.43</v>
      </c>
      <c r="T4" s="59">
        <v>790565</v>
      </c>
      <c r="U4" s="60">
        <v>435235</v>
      </c>
      <c r="V4" s="61">
        <v>800000</v>
      </c>
      <c r="W4" s="46">
        <v>1273150</v>
      </c>
      <c r="X4" s="36">
        <v>525000</v>
      </c>
      <c r="Y4" s="46">
        <v>772937.7</v>
      </c>
      <c r="Z4" s="59">
        <v>400000</v>
      </c>
      <c r="AA4" s="46">
        <v>897937.7</v>
      </c>
      <c r="AB4" s="62">
        <v>1286195.3</v>
      </c>
      <c r="AC4" s="67">
        <v>100000</v>
      </c>
      <c r="AD4" s="70">
        <v>2258564.7</v>
      </c>
      <c r="AE4" s="71">
        <v>0</v>
      </c>
      <c r="AF4" s="63">
        <f>F4+H4+J4+L4+N4+P4+R4+T4+V4+X4+Z4+AB4+AD4</f>
        <v>25208266.41</v>
      </c>
      <c r="AG4" s="64">
        <f>G4+I4+K4+M4+O4+Q4+S4+U4+W4+Y4+AA4+AC4+AE4</f>
        <v>6970304.83</v>
      </c>
    </row>
    <row r="5" spans="1:33" ht="33.75" customHeight="1">
      <c r="A5" s="9">
        <v>2</v>
      </c>
      <c r="B5" s="10" t="s">
        <v>9</v>
      </c>
      <c r="C5" s="11">
        <v>41</v>
      </c>
      <c r="D5" s="74">
        <v>156</v>
      </c>
      <c r="E5" s="12">
        <v>8270</v>
      </c>
      <c r="F5" s="13">
        <v>324727</v>
      </c>
      <c r="G5" s="34">
        <v>322508</v>
      </c>
      <c r="H5" s="13">
        <v>1048000</v>
      </c>
      <c r="I5" s="43">
        <v>530000</v>
      </c>
      <c r="J5" s="39">
        <v>1438690</v>
      </c>
      <c r="K5" s="34">
        <v>1099322</v>
      </c>
      <c r="L5" s="13">
        <v>367495</v>
      </c>
      <c r="M5" s="43">
        <v>471030</v>
      </c>
      <c r="N5" s="39">
        <v>994989</v>
      </c>
      <c r="O5" s="34">
        <v>72750</v>
      </c>
      <c r="P5" s="13">
        <f>1104213+170000+1251028</f>
        <v>2525241</v>
      </c>
      <c r="Q5" s="43">
        <v>107000</v>
      </c>
      <c r="R5" s="39">
        <f>1688165+18166.54+22825</f>
        <v>1729156.54</v>
      </c>
      <c r="S5" s="34">
        <v>117900</v>
      </c>
      <c r="T5" s="13">
        <v>80313.49</v>
      </c>
      <c r="U5" s="43">
        <v>973586.51</v>
      </c>
      <c r="V5" s="39">
        <v>1766759</v>
      </c>
      <c r="W5" s="34">
        <v>15541</v>
      </c>
      <c r="X5" s="36">
        <v>949687.5</v>
      </c>
      <c r="Y5" s="46">
        <v>166920</v>
      </c>
      <c r="Z5" s="13">
        <v>1156203.6900000004</v>
      </c>
      <c r="AA5" s="34">
        <v>59861.91</v>
      </c>
      <c r="AB5" s="56">
        <v>1274755.8</v>
      </c>
      <c r="AC5" s="68">
        <v>24000</v>
      </c>
      <c r="AD5" s="56">
        <v>1695453.9</v>
      </c>
      <c r="AE5" s="57">
        <v>0</v>
      </c>
      <c r="AF5" s="63">
        <f aca="true" t="shared" si="0" ref="AF5:AF16">F5+H5+J5+L5+N5+P5+R5+T5+V5+X5+Z5+AB5+AD5</f>
        <v>15351471.92</v>
      </c>
      <c r="AG5" s="64">
        <f aca="true" t="shared" si="1" ref="AG5:AG16">G5+I5+K5+M5+O5+Q5+S5+U5+W5+Y5+AA5+AC5+AE5</f>
        <v>3960419.42</v>
      </c>
    </row>
    <row r="6" spans="1:33" ht="33.75" customHeight="1">
      <c r="A6" s="9">
        <v>3</v>
      </c>
      <c r="B6" s="10" t="s">
        <v>10</v>
      </c>
      <c r="C6" s="11">
        <v>24</v>
      </c>
      <c r="D6" s="74">
        <v>105</v>
      </c>
      <c r="E6" s="12">
        <v>4567</v>
      </c>
      <c r="F6" s="13">
        <v>253836</v>
      </c>
      <c r="G6" s="34">
        <v>42000</v>
      </c>
      <c r="H6" s="13">
        <v>1420000</v>
      </c>
      <c r="I6" s="43">
        <v>0</v>
      </c>
      <c r="J6" s="39">
        <v>1607888</v>
      </c>
      <c r="K6" s="34">
        <v>0</v>
      </c>
      <c r="L6" s="13">
        <v>230000</v>
      </c>
      <c r="M6" s="43">
        <v>242159</v>
      </c>
      <c r="N6" s="39">
        <v>548597</v>
      </c>
      <c r="O6" s="34">
        <v>42000</v>
      </c>
      <c r="P6" s="13">
        <f>647591+772636+50000</f>
        <v>1470227</v>
      </c>
      <c r="Q6" s="43">
        <v>13000</v>
      </c>
      <c r="R6" s="39">
        <f>847146.24+12600</f>
        <v>859746.24</v>
      </c>
      <c r="S6" s="34">
        <v>159740</v>
      </c>
      <c r="T6" s="13">
        <v>0</v>
      </c>
      <c r="U6" s="43">
        <v>668700</v>
      </c>
      <c r="V6" s="39">
        <v>1121400</v>
      </c>
      <c r="W6" s="34">
        <v>0</v>
      </c>
      <c r="X6" s="36">
        <v>702413.1</v>
      </c>
      <c r="Y6" s="46">
        <v>0</v>
      </c>
      <c r="Z6" s="13">
        <v>700390.38</v>
      </c>
      <c r="AA6" s="34">
        <v>60895.32</v>
      </c>
      <c r="AB6" s="56">
        <v>813051.9</v>
      </c>
      <c r="AC6" s="68">
        <v>0</v>
      </c>
      <c r="AD6" s="56">
        <v>1347718.4</v>
      </c>
      <c r="AE6" s="57">
        <v>0</v>
      </c>
      <c r="AF6" s="63">
        <f t="shared" si="0"/>
        <v>11075268.020000001</v>
      </c>
      <c r="AG6" s="64">
        <f t="shared" si="1"/>
        <v>1228494.32</v>
      </c>
    </row>
    <row r="7" spans="1:33" ht="33.75" customHeight="1">
      <c r="A7" s="9">
        <v>4</v>
      </c>
      <c r="B7" s="10" t="s">
        <v>11</v>
      </c>
      <c r="C7" s="11">
        <v>54</v>
      </c>
      <c r="D7" s="74">
        <v>246</v>
      </c>
      <c r="E7" s="12">
        <v>12576</v>
      </c>
      <c r="F7" s="13">
        <v>136800</v>
      </c>
      <c r="G7" s="34">
        <v>55000</v>
      </c>
      <c r="H7" s="13">
        <v>1420050</v>
      </c>
      <c r="I7" s="43">
        <v>710950</v>
      </c>
      <c r="J7" s="39">
        <v>2791307</v>
      </c>
      <c r="K7" s="34">
        <v>458902</v>
      </c>
      <c r="L7" s="13">
        <v>345735</v>
      </c>
      <c r="M7" s="43">
        <v>554351</v>
      </c>
      <c r="N7" s="39">
        <v>748681</v>
      </c>
      <c r="O7" s="34">
        <v>549601</v>
      </c>
      <c r="P7" s="13">
        <f>1253141+1487737+200000</f>
        <v>2940878</v>
      </c>
      <c r="Q7" s="43">
        <v>138190</v>
      </c>
      <c r="R7" s="39">
        <f>2107557.32+26635</f>
        <v>2134192.32</v>
      </c>
      <c r="S7" s="34">
        <v>21369.32</v>
      </c>
      <c r="T7" s="13">
        <v>0</v>
      </c>
      <c r="U7" s="43">
        <v>1140300</v>
      </c>
      <c r="V7" s="39">
        <v>535200</v>
      </c>
      <c r="W7" s="34">
        <v>1545000</v>
      </c>
      <c r="X7" s="36">
        <v>1187708.6</v>
      </c>
      <c r="Y7" s="46">
        <v>115000</v>
      </c>
      <c r="Z7" s="13">
        <v>1323592.8</v>
      </c>
      <c r="AA7" s="34">
        <v>84000</v>
      </c>
      <c r="AB7" s="56">
        <v>1440414.89</v>
      </c>
      <c r="AC7" s="68">
        <v>62891.11</v>
      </c>
      <c r="AD7" s="56">
        <v>2012031</v>
      </c>
      <c r="AE7" s="57">
        <v>77000</v>
      </c>
      <c r="AF7" s="63">
        <f t="shared" si="0"/>
        <v>17016590.61</v>
      </c>
      <c r="AG7" s="64">
        <f t="shared" si="1"/>
        <v>5512554.430000001</v>
      </c>
    </row>
    <row r="8" spans="1:33" ht="33.75" customHeight="1">
      <c r="A8" s="9">
        <v>5</v>
      </c>
      <c r="B8" s="10" t="s">
        <v>12</v>
      </c>
      <c r="C8" s="11">
        <v>11</v>
      </c>
      <c r="D8" s="74">
        <v>24</v>
      </c>
      <c r="E8" s="12">
        <v>2871</v>
      </c>
      <c r="F8" s="13">
        <v>100000</v>
      </c>
      <c r="G8" s="34">
        <v>80780</v>
      </c>
      <c r="H8" s="13">
        <v>394000</v>
      </c>
      <c r="I8" s="43">
        <v>0</v>
      </c>
      <c r="J8" s="39">
        <v>600000</v>
      </c>
      <c r="K8" s="34">
        <v>117308</v>
      </c>
      <c r="L8" s="13">
        <v>192245</v>
      </c>
      <c r="M8" s="43">
        <v>47323</v>
      </c>
      <c r="N8" s="39">
        <v>183824</v>
      </c>
      <c r="O8" s="34">
        <v>98000</v>
      </c>
      <c r="P8" s="13">
        <f>297848+406989+50000</f>
        <v>754837</v>
      </c>
      <c r="Q8" s="43">
        <v>0</v>
      </c>
      <c r="R8" s="39">
        <f>382530+6510</f>
        <v>389040</v>
      </c>
      <c r="S8" s="34">
        <v>137935.27</v>
      </c>
      <c r="T8" s="13">
        <v>25000</v>
      </c>
      <c r="U8" s="43">
        <v>170000</v>
      </c>
      <c r="V8" s="39">
        <v>352100</v>
      </c>
      <c r="W8" s="34">
        <v>15000</v>
      </c>
      <c r="X8" s="36">
        <v>198686.8</v>
      </c>
      <c r="Y8" s="46">
        <v>17000</v>
      </c>
      <c r="Z8" s="73">
        <v>215686.8</v>
      </c>
      <c r="AA8" s="34">
        <v>0</v>
      </c>
      <c r="AB8" s="56">
        <v>230353.2</v>
      </c>
      <c r="AC8" s="68">
        <v>0</v>
      </c>
      <c r="AD8" s="56">
        <v>292523.7</v>
      </c>
      <c r="AE8" s="57">
        <v>0</v>
      </c>
      <c r="AF8" s="63">
        <f t="shared" si="0"/>
        <v>3928296.5</v>
      </c>
      <c r="AG8" s="64">
        <f t="shared" si="1"/>
        <v>683346.27</v>
      </c>
    </row>
    <row r="9" spans="1:33" ht="33.75" customHeight="1">
      <c r="A9" s="9">
        <v>6</v>
      </c>
      <c r="B9" s="10" t="s">
        <v>13</v>
      </c>
      <c r="C9" s="11">
        <v>22</v>
      </c>
      <c r="D9" s="74">
        <v>119</v>
      </c>
      <c r="E9" s="12">
        <v>5400</v>
      </c>
      <c r="F9" s="13">
        <v>95909</v>
      </c>
      <c r="G9" s="34">
        <v>340000</v>
      </c>
      <c r="H9" s="13">
        <v>947000</v>
      </c>
      <c r="I9" s="43">
        <v>0</v>
      </c>
      <c r="J9" s="39">
        <v>1230974</v>
      </c>
      <c r="K9" s="34">
        <v>0</v>
      </c>
      <c r="L9" s="13">
        <v>366403</v>
      </c>
      <c r="M9" s="43">
        <v>113060</v>
      </c>
      <c r="N9" s="39">
        <v>583930</v>
      </c>
      <c r="O9" s="34">
        <v>0</v>
      </c>
      <c r="P9" s="13">
        <f>750339+663488+100000</f>
        <v>1513827</v>
      </c>
      <c r="Q9" s="43">
        <v>0</v>
      </c>
      <c r="R9" s="39">
        <f>972432.52+10468.13+13100</f>
        <v>996000.65</v>
      </c>
      <c r="S9" s="34">
        <v>64012.82</v>
      </c>
      <c r="T9" s="13">
        <v>0</v>
      </c>
      <c r="U9" s="43">
        <v>610200</v>
      </c>
      <c r="V9" s="40">
        <v>726743</v>
      </c>
      <c r="W9" s="34">
        <v>349807</v>
      </c>
      <c r="X9" s="36">
        <v>304803</v>
      </c>
      <c r="Y9" s="46">
        <v>368979.3</v>
      </c>
      <c r="Z9" s="13">
        <v>676067.9099999998</v>
      </c>
      <c r="AA9" s="72">
        <v>53017.59</v>
      </c>
      <c r="AB9" s="56">
        <v>650000</v>
      </c>
      <c r="AC9" s="68">
        <v>128662</v>
      </c>
      <c r="AD9" s="56">
        <v>1032882.2</v>
      </c>
      <c r="AE9" s="57">
        <v>0</v>
      </c>
      <c r="AF9" s="63">
        <f t="shared" si="0"/>
        <v>9124539.76</v>
      </c>
      <c r="AG9" s="64">
        <f t="shared" si="1"/>
        <v>2027738.7100000002</v>
      </c>
    </row>
    <row r="10" spans="1:33" ht="33.75" customHeight="1">
      <c r="A10" s="9">
        <v>7</v>
      </c>
      <c r="B10" s="10" t="s">
        <v>14</v>
      </c>
      <c r="C10" s="11">
        <v>22</v>
      </c>
      <c r="D10" s="74">
        <v>145</v>
      </c>
      <c r="E10" s="12">
        <v>8297</v>
      </c>
      <c r="F10" s="13">
        <v>300000</v>
      </c>
      <c r="G10" s="34">
        <v>100000</v>
      </c>
      <c r="H10" s="13">
        <v>1080000</v>
      </c>
      <c r="I10" s="43">
        <v>25000</v>
      </c>
      <c r="J10" s="39">
        <v>1437000</v>
      </c>
      <c r="K10" s="34">
        <v>175406</v>
      </c>
      <c r="L10" s="13">
        <v>389696</v>
      </c>
      <c r="M10" s="43">
        <v>148500</v>
      </c>
      <c r="N10" s="39">
        <v>534330</v>
      </c>
      <c r="O10" s="34">
        <v>95000</v>
      </c>
      <c r="P10" s="13">
        <f>709000+788000+120000</f>
        <v>1617000</v>
      </c>
      <c r="Q10" s="43">
        <f>40619+40187</f>
        <v>80806</v>
      </c>
      <c r="R10" s="39">
        <f>1100000+14590</f>
        <v>1114590</v>
      </c>
      <c r="S10" s="34">
        <v>65863.42</v>
      </c>
      <c r="T10" s="13">
        <v>727200</v>
      </c>
      <c r="U10" s="43">
        <v>0</v>
      </c>
      <c r="V10" s="41">
        <v>777750</v>
      </c>
      <c r="W10" s="34">
        <v>540500</v>
      </c>
      <c r="X10" s="36">
        <v>825526.8</v>
      </c>
      <c r="Y10" s="46">
        <v>0</v>
      </c>
      <c r="Z10" s="13">
        <v>893352.6</v>
      </c>
      <c r="AA10" s="34">
        <v>0</v>
      </c>
      <c r="AB10" s="56">
        <v>954099</v>
      </c>
      <c r="AC10" s="68">
        <v>0</v>
      </c>
      <c r="AD10" s="56">
        <v>1345322.3</v>
      </c>
      <c r="AE10" s="57">
        <v>0</v>
      </c>
      <c r="AF10" s="63">
        <f t="shared" si="0"/>
        <v>11995866.700000001</v>
      </c>
      <c r="AG10" s="64">
        <f t="shared" si="1"/>
        <v>1231075.42</v>
      </c>
    </row>
    <row r="11" spans="1:33" ht="33.75" customHeight="1">
      <c r="A11" s="9">
        <v>8</v>
      </c>
      <c r="B11" s="10" t="s">
        <v>15</v>
      </c>
      <c r="C11" s="11">
        <v>8</v>
      </c>
      <c r="D11" s="74">
        <v>29</v>
      </c>
      <c r="E11" s="12">
        <v>801</v>
      </c>
      <c r="F11" s="13">
        <v>100000</v>
      </c>
      <c r="G11" s="34">
        <v>0</v>
      </c>
      <c r="H11" s="13">
        <v>527000</v>
      </c>
      <c r="I11" s="43">
        <v>25000</v>
      </c>
      <c r="J11" s="39">
        <v>513836</v>
      </c>
      <c r="K11" s="34">
        <v>44908</v>
      </c>
      <c r="L11" s="13">
        <v>15274</v>
      </c>
      <c r="M11" s="43">
        <v>155282</v>
      </c>
      <c r="N11" s="39">
        <v>171689</v>
      </c>
      <c r="O11" s="34">
        <v>45942</v>
      </c>
      <c r="P11" s="13">
        <f>141290+339272+50000</f>
        <v>530562</v>
      </c>
      <c r="Q11" s="43">
        <f>62727</f>
        <v>62727</v>
      </c>
      <c r="R11" s="39">
        <f>383639.26+4800</f>
        <v>388439.26</v>
      </c>
      <c r="S11" s="34">
        <v>0</v>
      </c>
      <c r="T11" s="13">
        <v>0</v>
      </c>
      <c r="U11" s="43">
        <v>204000</v>
      </c>
      <c r="V11" s="39">
        <v>235254</v>
      </c>
      <c r="W11" s="34">
        <v>102796</v>
      </c>
      <c r="X11" s="36">
        <v>198508.5</v>
      </c>
      <c r="Y11" s="46">
        <v>0</v>
      </c>
      <c r="Z11" s="13">
        <v>214525.8</v>
      </c>
      <c r="AA11" s="34">
        <v>0</v>
      </c>
      <c r="AB11" s="56">
        <v>229113</v>
      </c>
      <c r="AC11" s="68"/>
      <c r="AD11" s="56">
        <v>238950.4</v>
      </c>
      <c r="AE11" s="57">
        <v>85851</v>
      </c>
      <c r="AF11" s="63">
        <f t="shared" si="0"/>
        <v>3363151.9599999995</v>
      </c>
      <c r="AG11" s="64">
        <f t="shared" si="1"/>
        <v>726506</v>
      </c>
    </row>
    <row r="12" spans="1:33" ht="33.75" customHeight="1">
      <c r="A12" s="9">
        <v>9</v>
      </c>
      <c r="B12" s="10" t="s">
        <v>16</v>
      </c>
      <c r="C12" s="11">
        <v>29</v>
      </c>
      <c r="D12" s="74">
        <v>196</v>
      </c>
      <c r="E12" s="12">
        <v>3814</v>
      </c>
      <c r="F12" s="13">
        <v>192727</v>
      </c>
      <c r="G12" s="34">
        <v>277000</v>
      </c>
      <c r="H12" s="13">
        <v>954000</v>
      </c>
      <c r="I12" s="43">
        <v>151000</v>
      </c>
      <c r="J12" s="39">
        <v>1928000</v>
      </c>
      <c r="K12" s="34">
        <v>104656</v>
      </c>
      <c r="L12" s="13">
        <v>727970</v>
      </c>
      <c r="M12" s="43">
        <v>135000</v>
      </c>
      <c r="N12" s="39">
        <v>720628</v>
      </c>
      <c r="O12" s="34">
        <v>99974</v>
      </c>
      <c r="P12" s="13">
        <f>623456+707498+50000</f>
        <v>1380954</v>
      </c>
      <c r="Q12" s="43">
        <f>40706+120249</f>
        <v>160955</v>
      </c>
      <c r="R12" s="39">
        <f>929291.4+13160</f>
        <v>942451.4</v>
      </c>
      <c r="S12" s="34">
        <v>122467.72</v>
      </c>
      <c r="T12" s="13">
        <v>534800</v>
      </c>
      <c r="U12" s="43">
        <v>457000</v>
      </c>
      <c r="V12" s="39">
        <v>1309800</v>
      </c>
      <c r="W12" s="34">
        <v>360000</v>
      </c>
      <c r="X12" s="36">
        <v>950984.5</v>
      </c>
      <c r="Y12" s="46">
        <v>95000</v>
      </c>
      <c r="Z12" s="13">
        <v>943240</v>
      </c>
      <c r="AA12" s="34">
        <v>199862.6</v>
      </c>
      <c r="AB12" s="56">
        <v>1030831.1</v>
      </c>
      <c r="AC12" s="68">
        <v>190000</v>
      </c>
      <c r="AD12" s="56">
        <v>2074577.5</v>
      </c>
      <c r="AE12" s="57">
        <v>145000</v>
      </c>
      <c r="AF12" s="63">
        <f t="shared" si="0"/>
        <v>13690963.5</v>
      </c>
      <c r="AG12" s="64">
        <f t="shared" si="1"/>
        <v>2497915.32</v>
      </c>
    </row>
    <row r="13" spans="1:33" ht="33.75" customHeight="1">
      <c r="A13" s="9">
        <v>10</v>
      </c>
      <c r="B13" s="10" t="s">
        <v>17</v>
      </c>
      <c r="C13" s="11">
        <v>7</v>
      </c>
      <c r="D13" s="74">
        <v>20</v>
      </c>
      <c r="E13" s="12">
        <v>3288</v>
      </c>
      <c r="F13" s="13">
        <v>180000</v>
      </c>
      <c r="G13" s="34">
        <v>0</v>
      </c>
      <c r="H13" s="13">
        <v>354000</v>
      </c>
      <c r="I13" s="43">
        <v>40000</v>
      </c>
      <c r="J13" s="39">
        <v>660936</v>
      </c>
      <c r="K13" s="34">
        <v>8000</v>
      </c>
      <c r="L13" s="13">
        <v>337087</v>
      </c>
      <c r="M13" s="43">
        <v>0</v>
      </c>
      <c r="N13" s="39">
        <v>251220</v>
      </c>
      <c r="O13" s="34">
        <v>24988</v>
      </c>
      <c r="P13" s="13">
        <f>234672+315843+100000</f>
        <v>650515</v>
      </c>
      <c r="Q13" s="43">
        <f>62004+41000</f>
        <v>103004</v>
      </c>
      <c r="R13" s="39">
        <f>468657.63+6030</f>
        <v>474687.63</v>
      </c>
      <c r="S13" s="34">
        <v>13300</v>
      </c>
      <c r="T13" s="13">
        <v>63855</v>
      </c>
      <c r="U13" s="43">
        <v>102145</v>
      </c>
      <c r="V13" s="39">
        <v>299750</v>
      </c>
      <c r="W13" s="34">
        <v>0</v>
      </c>
      <c r="X13" s="36">
        <v>131557.5</v>
      </c>
      <c r="Y13" s="46">
        <v>45000</v>
      </c>
      <c r="Z13" s="13">
        <v>158557.5</v>
      </c>
      <c r="AA13" s="34">
        <v>18000</v>
      </c>
      <c r="AB13" s="56">
        <v>172563.5</v>
      </c>
      <c r="AC13" s="68">
        <v>16000</v>
      </c>
      <c r="AD13" s="56">
        <v>263981.3</v>
      </c>
      <c r="AE13" s="57">
        <v>13134.7</v>
      </c>
      <c r="AF13" s="63">
        <f t="shared" si="0"/>
        <v>3998710.4299999997</v>
      </c>
      <c r="AG13" s="64">
        <f t="shared" si="1"/>
        <v>383571.7</v>
      </c>
    </row>
    <row r="14" spans="1:33" ht="33.75" customHeight="1">
      <c r="A14" s="9">
        <v>11</v>
      </c>
      <c r="B14" s="10" t="s">
        <v>18</v>
      </c>
      <c r="C14" s="11">
        <v>22</v>
      </c>
      <c r="D14" s="74">
        <v>93</v>
      </c>
      <c r="E14" s="12">
        <v>5692</v>
      </c>
      <c r="F14" s="13">
        <v>230818</v>
      </c>
      <c r="G14" s="34">
        <v>250000</v>
      </c>
      <c r="H14" s="13">
        <v>900000</v>
      </c>
      <c r="I14" s="43">
        <v>363000</v>
      </c>
      <c r="J14" s="39">
        <v>1035000</v>
      </c>
      <c r="K14" s="34">
        <v>414658</v>
      </c>
      <c r="L14" s="13">
        <v>317749</v>
      </c>
      <c r="M14" s="43">
        <v>86115</v>
      </c>
      <c r="N14" s="39">
        <v>400374</v>
      </c>
      <c r="O14" s="34">
        <v>121880</v>
      </c>
      <c r="P14" s="13">
        <f>420137+50000+629081</f>
        <v>1099218</v>
      </c>
      <c r="Q14" s="43">
        <v>101000</v>
      </c>
      <c r="R14" s="39">
        <f>781000+10640</f>
        <v>791640</v>
      </c>
      <c r="S14" s="34">
        <v>69345.97</v>
      </c>
      <c r="T14" s="13">
        <v>0</v>
      </c>
      <c r="U14" s="43">
        <v>405000</v>
      </c>
      <c r="V14" s="39">
        <v>399800</v>
      </c>
      <c r="W14" s="34">
        <v>349850</v>
      </c>
      <c r="X14" s="36">
        <v>279548</v>
      </c>
      <c r="Y14" s="46">
        <v>190000</v>
      </c>
      <c r="Z14" s="13">
        <v>449550.7</v>
      </c>
      <c r="AA14" s="34">
        <v>65000</v>
      </c>
      <c r="AB14" s="56">
        <v>519539.1</v>
      </c>
      <c r="AC14" s="68">
        <v>30000</v>
      </c>
      <c r="AD14" s="56">
        <v>832979.7</v>
      </c>
      <c r="AE14" s="57">
        <v>0</v>
      </c>
      <c r="AF14" s="63">
        <f t="shared" si="0"/>
        <v>7256216.5</v>
      </c>
      <c r="AG14" s="64">
        <f t="shared" si="1"/>
        <v>2445848.9699999997</v>
      </c>
    </row>
    <row r="15" spans="1:33" ht="33.75" customHeight="1" thickBot="1">
      <c r="A15" s="14">
        <v>12</v>
      </c>
      <c r="B15" s="15" t="s">
        <v>19</v>
      </c>
      <c r="C15" s="16">
        <v>48</v>
      </c>
      <c r="D15" s="75">
        <v>142</v>
      </c>
      <c r="E15" s="17">
        <v>12526</v>
      </c>
      <c r="F15" s="18">
        <v>383636</v>
      </c>
      <c r="G15" s="38">
        <v>150000</v>
      </c>
      <c r="H15" s="18">
        <v>1092828</v>
      </c>
      <c r="I15" s="44">
        <v>485172</v>
      </c>
      <c r="J15" s="45">
        <v>1638689</v>
      </c>
      <c r="K15" s="38">
        <v>796805</v>
      </c>
      <c r="L15" s="18">
        <v>440419</v>
      </c>
      <c r="M15" s="44">
        <v>546377</v>
      </c>
      <c r="N15" s="45">
        <v>635999</v>
      </c>
      <c r="O15" s="38">
        <v>428380</v>
      </c>
      <c r="P15" s="18">
        <f>1216630+988218+160000</f>
        <v>2364848</v>
      </c>
      <c r="Q15" s="44">
        <f>149802+258000</f>
        <v>407802</v>
      </c>
      <c r="R15" s="45">
        <f>2110855.38+24180</f>
        <v>2135035.38</v>
      </c>
      <c r="S15" s="38">
        <v>16872.22</v>
      </c>
      <c r="T15" s="18">
        <v>934200</v>
      </c>
      <c r="U15" s="44">
        <v>0</v>
      </c>
      <c r="V15" s="42">
        <v>1546185</v>
      </c>
      <c r="W15" s="35">
        <v>173715</v>
      </c>
      <c r="X15" s="37">
        <v>867000.15</v>
      </c>
      <c r="Y15" s="28">
        <v>210478.95</v>
      </c>
      <c r="Z15" s="48">
        <v>827750</v>
      </c>
      <c r="AA15" s="35">
        <v>249729.1</v>
      </c>
      <c r="AB15" s="56">
        <v>803745.4</v>
      </c>
      <c r="AC15" s="68">
        <v>347000</v>
      </c>
      <c r="AD15" s="56">
        <v>1809461.4</v>
      </c>
      <c r="AE15" s="57">
        <v>115922.2</v>
      </c>
      <c r="AF15" s="63">
        <f t="shared" si="0"/>
        <v>15479796.33</v>
      </c>
      <c r="AG15" s="64">
        <f t="shared" si="1"/>
        <v>3928253.4700000007</v>
      </c>
    </row>
    <row r="16" spans="1:33" ht="32.25" customHeight="1" thickBot="1">
      <c r="A16" s="19"/>
      <c r="B16" s="20" t="s">
        <v>20</v>
      </c>
      <c r="C16" s="21">
        <f>SUM(C4:C15)</f>
        <v>348</v>
      </c>
      <c r="D16" s="76">
        <f>SUM(D4:D15)</f>
        <v>1453</v>
      </c>
      <c r="E16" s="22">
        <f aca="true" t="shared" si="2" ref="E16:U16">SUM(E4:E15)</f>
        <v>90351</v>
      </c>
      <c r="F16" s="23">
        <f t="shared" si="2"/>
        <v>2698453</v>
      </c>
      <c r="G16" s="24">
        <f t="shared" si="2"/>
        <v>1864523</v>
      </c>
      <c r="H16" s="25">
        <f t="shared" si="2"/>
        <v>13451878</v>
      </c>
      <c r="I16" s="26">
        <f t="shared" si="2"/>
        <v>2330122</v>
      </c>
      <c r="J16" s="23">
        <f t="shared" si="2"/>
        <v>19778035</v>
      </c>
      <c r="K16" s="24">
        <f t="shared" si="2"/>
        <v>3589965</v>
      </c>
      <c r="L16" s="23">
        <f t="shared" si="2"/>
        <v>4930803</v>
      </c>
      <c r="M16" s="24">
        <f t="shared" si="2"/>
        <v>2967197</v>
      </c>
      <c r="N16" s="25">
        <f t="shared" si="2"/>
        <v>7612627</v>
      </c>
      <c r="O16" s="26">
        <f t="shared" si="2"/>
        <v>2093373</v>
      </c>
      <c r="P16" s="27">
        <f t="shared" si="2"/>
        <v>21199019</v>
      </c>
      <c r="Q16" s="29">
        <f t="shared" si="2"/>
        <v>2576797</v>
      </c>
      <c r="R16" s="25">
        <f t="shared" si="2"/>
        <v>15102197.830000002</v>
      </c>
      <c r="S16" s="26">
        <f t="shared" si="2"/>
        <v>1277445.1699999997</v>
      </c>
      <c r="T16" s="23">
        <f t="shared" si="2"/>
        <v>3155933.49</v>
      </c>
      <c r="U16" s="28">
        <f t="shared" si="2"/>
        <v>5166166.51</v>
      </c>
      <c r="V16" s="27">
        <f>SUM(V4:V15)</f>
        <v>9870741</v>
      </c>
      <c r="W16" s="29">
        <f>SUM(W4:W15)</f>
        <v>4725359</v>
      </c>
      <c r="X16" s="33">
        <v>7121424.45</v>
      </c>
      <c r="Y16" s="47">
        <v>1981315.95</v>
      </c>
      <c r="Z16" s="27">
        <f aca="true" t="shared" si="3" ref="Z16:AE16">SUM(Z4:Z15)</f>
        <v>7958918.18</v>
      </c>
      <c r="AA16" s="55">
        <f t="shared" si="3"/>
        <v>1688304.2200000002</v>
      </c>
      <c r="AB16" s="58">
        <f t="shared" si="3"/>
        <v>9404662.19</v>
      </c>
      <c r="AC16" s="69">
        <f t="shared" si="3"/>
        <v>898553.11</v>
      </c>
      <c r="AD16" s="56">
        <f t="shared" si="3"/>
        <v>15204446.500000002</v>
      </c>
      <c r="AE16" s="57">
        <f t="shared" si="3"/>
        <v>436907.9</v>
      </c>
      <c r="AF16" s="63">
        <f t="shared" si="0"/>
        <v>137489138.64</v>
      </c>
      <c r="AG16" s="64">
        <f t="shared" si="1"/>
        <v>31596028.859999996</v>
      </c>
    </row>
    <row r="17" spans="1:33" ht="26.25" customHeight="1" thickBot="1">
      <c r="A17" s="189" t="s">
        <v>36</v>
      </c>
      <c r="B17" s="190"/>
      <c r="C17" s="190"/>
      <c r="D17" s="190"/>
      <c r="E17" s="191"/>
      <c r="F17" s="174">
        <f>F16+G16</f>
        <v>4562976</v>
      </c>
      <c r="G17" s="175"/>
      <c r="H17" s="174">
        <f>H16+I16</f>
        <v>15782000</v>
      </c>
      <c r="I17" s="175"/>
      <c r="J17" s="174">
        <f>J16+K16</f>
        <v>23368000</v>
      </c>
      <c r="K17" s="175"/>
      <c r="L17" s="174">
        <f>L16+M16</f>
        <v>7898000</v>
      </c>
      <c r="M17" s="175"/>
      <c r="N17" s="174">
        <f>N16+O16</f>
        <v>9706000</v>
      </c>
      <c r="O17" s="175"/>
      <c r="P17" s="174">
        <f>P16+Q16</f>
        <v>23775816</v>
      </c>
      <c r="Q17" s="175"/>
      <c r="R17" s="174">
        <f>R16+S16</f>
        <v>16379643.000000002</v>
      </c>
      <c r="S17" s="180"/>
      <c r="T17" s="184">
        <f>T16+U16</f>
        <v>8322100</v>
      </c>
      <c r="U17" s="194"/>
      <c r="V17" s="174">
        <v>14596100</v>
      </c>
      <c r="W17" s="175"/>
      <c r="X17" s="174">
        <f>X16+Y16</f>
        <v>9102740.4</v>
      </c>
      <c r="Y17" s="175"/>
      <c r="Z17" s="184">
        <f>Z16+AA16</f>
        <v>9647222.4</v>
      </c>
      <c r="AA17" s="185"/>
      <c r="AB17" s="174">
        <f>AB16+AC16</f>
        <v>10303215.299999999</v>
      </c>
      <c r="AC17" s="180"/>
      <c r="AD17" s="172">
        <f>AD16+AE16</f>
        <v>15641354.400000002</v>
      </c>
      <c r="AE17" s="173"/>
      <c r="AF17" s="180">
        <f>AF16+AG16</f>
        <v>169085167.49999997</v>
      </c>
      <c r="AG17" s="175"/>
    </row>
    <row r="18" ht="33" customHeight="1"/>
  </sheetData>
  <sheetProtection/>
  <mergeCells count="33">
    <mergeCell ref="AF17:AG17"/>
    <mergeCell ref="V17:W17"/>
    <mergeCell ref="V2:W2"/>
    <mergeCell ref="L2:M2"/>
    <mergeCell ref="T17:U17"/>
    <mergeCell ref="P17:Q17"/>
    <mergeCell ref="H17:I17"/>
    <mergeCell ref="A17:E17"/>
    <mergeCell ref="P2:Q2"/>
    <mergeCell ref="X2:Y2"/>
    <mergeCell ref="H2:I2"/>
    <mergeCell ref="AB2:AC2"/>
    <mergeCell ref="AB17:AC17"/>
    <mergeCell ref="J17:K17"/>
    <mergeCell ref="R17:S17"/>
    <mergeCell ref="B2:B3"/>
    <mergeCell ref="Z2:AA2"/>
    <mergeCell ref="Z17:AA17"/>
    <mergeCell ref="A1:AF1"/>
    <mergeCell ref="AF2:AG2"/>
    <mergeCell ref="L17:M17"/>
    <mergeCell ref="N17:O17"/>
    <mergeCell ref="F17:G17"/>
    <mergeCell ref="E2:E3"/>
    <mergeCell ref="AD2:AE2"/>
    <mergeCell ref="AD17:AE17"/>
    <mergeCell ref="X17:Y17"/>
    <mergeCell ref="T2:U2"/>
    <mergeCell ref="A2:A3"/>
    <mergeCell ref="N2:O2"/>
    <mergeCell ref="F2:G2"/>
    <mergeCell ref="R2:S2"/>
    <mergeCell ref="J2:K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Casper</cp:lastModifiedBy>
  <cp:lastPrinted>2017-04-19T08:26:04Z</cp:lastPrinted>
  <dcterms:created xsi:type="dcterms:W3CDTF">2005-09-09T06:49:56Z</dcterms:created>
  <dcterms:modified xsi:type="dcterms:W3CDTF">2017-04-19T08:26:56Z</dcterms:modified>
  <cp:category/>
  <cp:version/>
  <cp:contentType/>
  <cp:contentStatus/>
</cp:coreProperties>
</file>