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2"/>
  </bookViews>
  <sheets>
    <sheet name="GENEL KÖYDES DAĞILIM" sheetId="1" r:id="rId1"/>
    <sheet name="İLÇELER GENEL DAĞILIM" sheetId="2" r:id="rId2"/>
    <sheet name="İLÇELER SEKTÖREL DAGILIM" sheetId="3" r:id="rId3"/>
  </sheets>
  <definedNames/>
  <calcPr fullCalcOnLoad="1"/>
</workbook>
</file>

<file path=xl/sharedStrings.xml><?xml version="1.0" encoding="utf-8"?>
<sst xmlns="http://schemas.openxmlformats.org/spreadsheetml/2006/main" count="147" uniqueCount="73">
  <si>
    <t>Sıra No</t>
  </si>
  <si>
    <t>İlçesi</t>
  </si>
  <si>
    <t>Köy</t>
  </si>
  <si>
    <t>Ünite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</si>
  <si>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</si>
  <si>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</si>
  <si>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</si>
  <si>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</si>
  <si>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</si>
  <si>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</si>
  <si>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</si>
  <si>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</si>
  <si>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</si>
  <si>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</si>
  <si>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</si>
  <si>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</si>
  <si>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</si>
  <si>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</si>
  <si>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</si>
  <si>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</si>
  <si>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</si>
  <si>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</si>
  <si>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</si>
  <si>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</si>
  <si>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</si>
  <si>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</si>
  <si>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</si>
  <si>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</si>
  <si>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</si>
  <si>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</si>
  <si>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</si>
  <si>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</si>
  <si>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</si>
  <si>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</si>
  <si>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</si>
  <si>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</si>
  <si>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</si>
  <si>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</si>
  <si>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</si>
  <si>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</si>
  <si>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</si>
  <si>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</si>
  <si>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</si>
  <si>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</si>
  <si>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</si>
  <si>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</si>
  <si>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</si>
  <si>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</si>
  <si>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</si>
  <si>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</si>
  <si>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</si>
  <si>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</si>
  <si>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</si>
  <si>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</si>
  <si>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2017 KÖYDES ÖDENEĞİ (TL)</t>
  </si>
  <si>
    <t>2018 KÖYDES ÖDENEĞİ (TL)</t>
  </si>
  <si>
    <t>2018 KÖYDES ÖDENEĞİ 
(TL)</t>
  </si>
  <si>
    <t>2019 KÖYDES ÖDENEĞİ 
(TL)</t>
  </si>
  <si>
    <t>2019 KÖYDES ÖDENEĞİ (TL)</t>
  </si>
  <si>
    <t>2020 KÖYDES ÖDENEĞİ (TL)</t>
  </si>
  <si>
    <t>2020 KÖYDES ÖDENEĞİ 
(TL)</t>
  </si>
  <si>
    <t>2005-2019 KÖYDES ÖDENEĞİ
 (TL)</t>
  </si>
  <si>
    <t>2021 KÖYDES ÖDENEĞİ 
(TL)</t>
  </si>
  <si>
    <t>2005-2021 KÖYDES ÖDENEĞİ
 (TL)</t>
  </si>
  <si>
    <t>RİZE İLİNE 2005-2021 YILLARI ARASINDA GELEN KÖYDES PROJESİ ÖDENEĞİNİN GENEL DAĞILIM  CETVELİ</t>
  </si>
  <si>
    <t>2021 KÖYDES ÖDENEĞİ (TL)</t>
  </si>
  <si>
    <t>2005-2019 KÖYDES ÖDENEĞİ (TL)</t>
  </si>
  <si>
    <t>RİZE İLİ 2005-2021 YILLARI KÖYDES PROJESİ ÖDENEĞİNİN MERKEZ VE İLÇELERE GÖRE DAĞILIM  TABLOSU</t>
  </si>
  <si>
    <t>2005-2021 KÖYDES ÖDENEĞİ (TL)</t>
  </si>
  <si>
    <t>Nüfus (2020)</t>
  </si>
  <si>
    <t>RİZE İLİ 2005-2021 YILLARI ARASI KÖYDES PROJESİ ÖDENEĞİNİN MERKEZ VE İLÇELERE GÖRE SEKTÖREL DAĞILIM İCMAL TABLOSU</t>
  </si>
  <si>
    <t>2005-2019 KÖYDES ÖDENEĞİ İLÇELER TOPLAMI (TL)</t>
  </si>
  <si>
    <t>2005-2021 KÖYDES ÖDENEĞİ İLÇELER TOPLAMI (TL)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</si>
</sst>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[$-41F]dd\ mmmm\ yyyy\ dddd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\ _T_L_-;\-* #,##0.000\ _T_L_-;_-* &quot;-&quot;??\ 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_-* #,##0.0000\ _T_L_-;\-* #,##0.0000\ _T_L_-;_-* &quot;-&quot;????\ _T_L_-;_-@_-"/>
    <numFmt numFmtId="201" formatCode="0\ &quot;YTL&quot;"/>
    <numFmt numFmtId="202" formatCode="_-* #,##0.0000\ _Y_T_L_-;\-* #,##0.0000\ _Y_T_L_-;_-* &quot;-&quot;????\ _Y_T_L_-;_-@_-"/>
    <numFmt numFmtId="203" formatCode="_-* #,##0.000\ &quot;TL&quot;_-;\-* #,##0.000\ &quot;TL&quot;_-;_-* &quot;-&quot;??\ &quot;TL&quot;_-;_-@_-"/>
    <numFmt numFmtId="204" formatCode="_-* #,##0.0\ &quot;TL&quot;_-;\-* #,##0.0\ &quot;TL&quot;_-;_-* &quot;-&quot;??\ &quot;TL&quot;_-;_-@_-"/>
    <numFmt numFmtId="205" formatCode="_-* #,##0\ &quot;TL&quot;_-;\-* #,##0\ &quot;TL&quot;_-;_-* &quot;-&quot;??\ &quot;TL&quot;_-;_-@_-"/>
    <numFmt numFmtId="206" formatCode="#,##0.00\ &quot;YTL&quot;"/>
    <numFmt numFmtId="207" formatCode="#,##0.0\ &quot;YTL&quot;"/>
    <numFmt numFmtId="208" formatCode="#,##0\ &quot;YTL&quot;"/>
    <numFmt numFmtId="209" formatCode="#,##0.00\ _T_L"/>
    <numFmt numFmtId="210" formatCode="#,##0\ &quot;TL&quot;"/>
    <numFmt numFmtId="211" formatCode="#,##0.0"/>
    <numFmt numFmtId="212" formatCode="#,##0.00\ _₺"/>
    <numFmt numFmtId="213" formatCode="#,##0.000"/>
    <numFmt numFmtId="214" formatCode="#,##0.00_ ;\-#,##0.00\ 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b/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b/>
      <i/>
      <sz val="11"/>
      <name val="Arial TUR"/>
      <family val="0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13" xfId="51" applyNumberFormat="1" applyFont="1" applyFill="1" applyBorder="1" applyAlignment="1">
      <alignment vertical="center"/>
      <protection/>
    </xf>
    <xf numFmtId="4" fontId="10" fillId="33" borderId="13" xfId="51" applyNumberFormat="1" applyFont="1" applyFill="1" applyBorder="1" applyAlignment="1">
      <alignment vertical="center"/>
      <protection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11" fillId="0" borderId="17" xfId="61" applyFont="1" applyFill="1" applyBorder="1" applyAlignment="1">
      <alignment vertical="center"/>
    </xf>
    <xf numFmtId="4" fontId="11" fillId="0" borderId="18" xfId="51" applyNumberFormat="1" applyFont="1" applyFill="1" applyBorder="1" applyAlignment="1">
      <alignment horizontal="right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34" borderId="20" xfId="0" applyFont="1" applyFill="1" applyBorder="1" applyAlignment="1">
      <alignment horizontal="center"/>
    </xf>
    <xf numFmtId="4" fontId="12" fillId="0" borderId="19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 quotePrefix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55" fillId="33" borderId="22" xfId="45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vertical="center"/>
    </xf>
    <xf numFmtId="4" fontId="6" fillId="33" borderId="24" xfId="0" applyNumberFormat="1" applyFont="1" applyFill="1" applyBorder="1" applyAlignment="1">
      <alignment vertical="center"/>
    </xf>
    <xf numFmtId="4" fontId="6" fillId="33" borderId="2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/>
    </xf>
    <xf numFmtId="4" fontId="6" fillId="33" borderId="34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/>
    </xf>
    <xf numFmtId="4" fontId="6" fillId="33" borderId="4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55" fillId="33" borderId="30" xfId="45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4" fontId="12" fillId="33" borderId="19" xfId="0" applyNumberFormat="1" applyFont="1" applyFill="1" applyBorder="1" applyAlignment="1" quotePrefix="1">
      <alignment horizontal="center" vertical="center" wrapText="1"/>
    </xf>
    <xf numFmtId="4" fontId="12" fillId="0" borderId="18" xfId="0" applyNumberFormat="1" applyFont="1" applyBorder="1" applyAlignment="1">
      <alignment horizontal="center" vertical="center"/>
    </xf>
    <xf numFmtId="4" fontId="12" fillId="2" borderId="38" xfId="0" applyNumberFormat="1" applyFont="1" applyFill="1" applyBorder="1" applyAlignment="1">
      <alignment horizontal="center" vertical="center"/>
    </xf>
    <xf numFmtId="4" fontId="12" fillId="2" borderId="45" xfId="0" applyNumberFormat="1" applyFont="1" applyFill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33" borderId="22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4" fontId="12" fillId="33" borderId="44" xfId="0" applyNumberFormat="1" applyFont="1" applyFill="1" applyBorder="1" applyAlignment="1" quotePrefix="1">
      <alignment horizontal="center" vertical="center" wrapText="1"/>
    </xf>
    <xf numFmtId="4" fontId="12" fillId="33" borderId="17" xfId="0" applyNumberFormat="1" applyFont="1" applyFill="1" applyBorder="1" applyAlignment="1" quotePrefix="1">
      <alignment horizontal="center" vertical="center" wrapText="1"/>
    </xf>
    <xf numFmtId="4" fontId="12" fillId="33" borderId="30" xfId="0" applyNumberFormat="1" applyFont="1" applyFill="1" applyBorder="1" applyAlignment="1" quotePrefix="1">
      <alignment horizontal="center" vertical="center" wrapText="1"/>
    </xf>
    <xf numFmtId="4" fontId="12" fillId="2" borderId="36" xfId="0" applyNumberFormat="1" applyFont="1" applyFill="1" applyBorder="1" applyAlignment="1">
      <alignment horizontal="center" vertical="center"/>
    </xf>
    <xf numFmtId="4" fontId="6" fillId="19" borderId="14" xfId="0" applyNumberFormat="1" applyFont="1" applyFill="1" applyBorder="1" applyAlignment="1">
      <alignment horizontal="center" vertical="center"/>
    </xf>
    <xf numFmtId="4" fontId="55" fillId="19" borderId="31" xfId="45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6" fillId="19" borderId="29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4" fontId="56" fillId="21" borderId="49" xfId="42" applyNumberFormat="1" applyFont="1" applyFill="1" applyBorder="1" applyAlignment="1">
      <alignment horizontal="center" vertical="center"/>
    </xf>
    <xf numFmtId="4" fontId="56" fillId="21" borderId="50" xfId="42" applyNumberFormat="1" applyFont="1" applyFill="1" applyBorder="1" applyAlignment="1">
      <alignment horizontal="center" vertical="center"/>
    </xf>
    <xf numFmtId="4" fontId="56" fillId="21" borderId="51" xfId="42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6" fillId="21" borderId="38" xfId="42" applyFont="1" applyFill="1" applyBorder="1" applyAlignment="1">
      <alignment horizontal="right" vertical="center" wrapText="1"/>
    </xf>
    <xf numFmtId="0" fontId="56" fillId="21" borderId="45" xfId="42" applyFont="1" applyFill="1" applyBorder="1" applyAlignment="1">
      <alignment horizontal="right" vertical="center" wrapText="1"/>
    </xf>
    <xf numFmtId="0" fontId="56" fillId="21" borderId="39" xfId="42" applyFont="1" applyFill="1" applyBorder="1" applyAlignment="1">
      <alignment horizontal="right" vertical="center" wrapText="1"/>
    </xf>
    <xf numFmtId="0" fontId="12" fillId="2" borderId="4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textRotation="90"/>
    </xf>
    <xf numFmtId="0" fontId="12" fillId="34" borderId="37" xfId="0" applyFont="1" applyFill="1" applyBorder="1" applyAlignment="1">
      <alignment horizontal="center" textRotation="90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/>
    </xf>
    <xf numFmtId="4" fontId="4" fillId="33" borderId="51" xfId="0" applyNumberFormat="1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/>
    </xf>
    <xf numFmtId="4" fontId="4" fillId="33" borderId="59" xfId="0" applyNumberFormat="1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 wrapText="1"/>
    </xf>
    <xf numFmtId="4" fontId="4" fillId="33" borderId="50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4" fontId="4" fillId="33" borderId="61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4" fontId="4" fillId="33" borderId="62" xfId="0" applyNumberFormat="1" applyFont="1" applyFill="1" applyBorder="1" applyAlignment="1">
      <alignment horizontal="center" vertical="center"/>
    </xf>
    <xf numFmtId="4" fontId="4" fillId="33" borderId="63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4" fontId="4" fillId="33" borderId="64" xfId="0" applyNumberFormat="1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 wrapText="1"/>
    </xf>
    <xf numFmtId="0" fontId="6" fillId="13" borderId="65" xfId="0" applyFont="1" applyFill="1" applyBorder="1" applyAlignment="1">
      <alignment horizontal="center" vertical="center" wrapText="1"/>
    </xf>
    <xf numFmtId="4" fontId="6" fillId="13" borderId="17" xfId="0" applyNumberFormat="1" applyFont="1" applyFill="1" applyBorder="1" applyAlignment="1">
      <alignment horizontal="center" vertical="center"/>
    </xf>
    <xf numFmtId="4" fontId="55" fillId="13" borderId="30" xfId="45" applyNumberFormat="1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4" fontId="12" fillId="7" borderId="19" xfId="0" applyNumberFormat="1" applyFont="1" applyFill="1" applyBorder="1" applyAlignment="1" quotePrefix="1">
      <alignment horizontal="center" vertical="center" wrapText="1"/>
    </xf>
    <xf numFmtId="4" fontId="12" fillId="7" borderId="10" xfId="0" applyNumberFormat="1" applyFont="1" applyFill="1" applyBorder="1" applyAlignment="1" quotePrefix="1">
      <alignment horizontal="center" vertical="center" wrapText="1"/>
    </xf>
    <xf numFmtId="4" fontId="12" fillId="7" borderId="22" xfId="0" applyNumberFormat="1" applyFont="1" applyFill="1" applyBorder="1" applyAlignment="1" quotePrefix="1">
      <alignment horizontal="center" vertical="center" wrapText="1"/>
    </xf>
    <xf numFmtId="4" fontId="12" fillId="7" borderId="45" xfId="0" applyNumberFormat="1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vertical="center"/>
    </xf>
    <xf numFmtId="3" fontId="12" fillId="7" borderId="44" xfId="0" applyNumberFormat="1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vertical="center"/>
    </xf>
    <xf numFmtId="3" fontId="12" fillId="7" borderId="24" xfId="0" applyNumberFormat="1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vertical="center"/>
    </xf>
    <xf numFmtId="3" fontId="12" fillId="7" borderId="41" xfId="0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4" fontId="14" fillId="7" borderId="29" xfId="0" applyNumberFormat="1" applyFont="1" applyFill="1" applyBorder="1" applyAlignment="1">
      <alignment horizontal="center" vertical="center"/>
    </xf>
    <xf numFmtId="4" fontId="35" fillId="7" borderId="3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4" fontId="6" fillId="7" borderId="13" xfId="0" applyNumberFormat="1" applyFont="1" applyFill="1" applyBorder="1" applyAlignment="1">
      <alignment vertical="center"/>
    </xf>
    <xf numFmtId="4" fontId="6" fillId="7" borderId="14" xfId="0" applyNumberFormat="1" applyFont="1" applyFill="1" applyBorder="1" applyAlignment="1">
      <alignment vertical="center"/>
    </xf>
    <xf numFmtId="4" fontId="4" fillId="7" borderId="50" xfId="0" applyNumberFormat="1" applyFont="1" applyFill="1" applyBorder="1" applyAlignment="1">
      <alignment horizontal="center" vertical="center"/>
    </xf>
    <xf numFmtId="4" fontId="4" fillId="7" borderId="5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4" fontId="15" fillId="7" borderId="26" xfId="0" applyNumberFormat="1" applyFont="1" applyFill="1" applyBorder="1" applyAlignment="1">
      <alignment horizontal="right" vertical="center"/>
    </xf>
    <xf numFmtId="4" fontId="15" fillId="7" borderId="25" xfId="0" applyNumberFormat="1" applyFont="1" applyFill="1" applyBorder="1" applyAlignment="1">
      <alignment horizontal="right" vertical="center"/>
    </xf>
    <xf numFmtId="0" fontId="8" fillId="7" borderId="28" xfId="0" applyFont="1" applyFill="1" applyBorder="1" applyAlignment="1">
      <alignment horizontal="center" textRotation="90"/>
    </xf>
    <xf numFmtId="0" fontId="8" fillId="7" borderId="19" xfId="0" applyFont="1" applyFill="1" applyBorder="1" applyAlignment="1">
      <alignment horizontal="center" textRotation="90"/>
    </xf>
    <xf numFmtId="0" fontId="8" fillId="7" borderId="19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textRotation="90"/>
    </xf>
    <xf numFmtId="0" fontId="8" fillId="7" borderId="22" xfId="0" applyFont="1" applyFill="1" applyBorder="1" applyAlignment="1">
      <alignment horizontal="center" textRotation="90"/>
    </xf>
    <xf numFmtId="0" fontId="8" fillId="7" borderId="22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 wrapText="1"/>
    </xf>
    <xf numFmtId="1" fontId="6" fillId="7" borderId="23" xfId="0" applyNumberFormat="1" applyFont="1" applyFill="1" applyBorder="1" applyAlignment="1">
      <alignment horizontal="center" vertical="center"/>
    </xf>
    <xf numFmtId="4" fontId="6" fillId="7" borderId="65" xfId="0" applyNumberFormat="1" applyFont="1" applyFill="1" applyBorder="1" applyAlignment="1">
      <alignment horizontal="left" vertical="center"/>
    </xf>
    <xf numFmtId="3" fontId="6" fillId="7" borderId="65" xfId="0" applyNumberFormat="1" applyFont="1" applyFill="1" applyBorder="1" applyAlignment="1">
      <alignment horizontal="center" vertical="center"/>
    </xf>
    <xf numFmtId="3" fontId="6" fillId="7" borderId="24" xfId="0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left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7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4" fontId="6" fillId="7" borderId="22" xfId="0" applyNumberFormat="1" applyFont="1" applyFill="1" applyBorder="1" applyAlignment="1">
      <alignment horizontal="left" vertical="center"/>
    </xf>
    <xf numFmtId="3" fontId="6" fillId="7" borderId="22" xfId="0" applyNumberFormat="1" applyFont="1" applyFill="1" applyBorder="1" applyAlignment="1">
      <alignment horizontal="center" vertical="center"/>
    </xf>
    <xf numFmtId="3" fontId="6" fillId="7" borderId="30" xfId="0" applyNumberFormat="1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3" fontId="6" fillId="7" borderId="45" xfId="0" applyNumberFormat="1" applyFont="1" applyFill="1" applyBorder="1" applyAlignment="1">
      <alignment horizontal="center" vertical="center"/>
    </xf>
    <xf numFmtId="3" fontId="6" fillId="7" borderId="41" xfId="0" applyNumberFormat="1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3" xfId="51"/>
    <cellStyle name="Normal 3 2 2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"/>
  <sheetViews>
    <sheetView zoomScalePageLayoutView="0" workbookViewId="0" topLeftCell="K1">
      <selection activeCell="Y20" sqref="Y20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3" width="16.25390625" style="0" customWidth="1"/>
    <col min="24" max="24" width="16.75390625" style="0" customWidth="1"/>
    <col min="25" max="26" width="16.25390625" style="0" customWidth="1"/>
    <col min="27" max="27" width="15.25390625" style="0" customWidth="1"/>
  </cols>
  <sheetData>
    <row r="1" spans="2:26" ht="25.5" customHeight="1" thickBo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"/>
      <c r="S1" s="7"/>
      <c r="T1" s="7"/>
      <c r="U1" s="7"/>
      <c r="V1" s="7"/>
      <c r="W1" s="7"/>
      <c r="X1" s="7"/>
      <c r="Y1" s="7"/>
      <c r="Z1" s="7"/>
    </row>
    <row r="2" spans="2:27" ht="34.5" customHeight="1" thickBot="1">
      <c r="B2" s="85" t="s">
        <v>64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7"/>
    </row>
    <row r="3" spans="2:27" s="3" customFormat="1" ht="38.25" customHeight="1">
      <c r="B3" s="91" t="s">
        <v>25</v>
      </c>
      <c r="C3" s="78" t="s">
        <v>26</v>
      </c>
      <c r="D3" s="78"/>
      <c r="E3" s="78"/>
      <c r="F3" s="78"/>
      <c r="G3" s="78"/>
      <c r="H3" s="78"/>
      <c r="I3" s="78" t="s">
        <v>36</v>
      </c>
      <c r="J3" s="78" t="s">
        <v>37</v>
      </c>
      <c r="K3" s="78" t="s">
        <v>38</v>
      </c>
      <c r="L3" s="78" t="s">
        <v>39</v>
      </c>
      <c r="M3" s="78" t="s">
        <v>40</v>
      </c>
      <c r="N3" s="78" t="s">
        <v>41</v>
      </c>
      <c r="O3" s="78" t="s">
        <v>42</v>
      </c>
      <c r="P3" s="78" t="s">
        <v>43</v>
      </c>
      <c r="Q3" s="78" t="s">
        <v>44</v>
      </c>
      <c r="R3" s="78" t="s">
        <v>47</v>
      </c>
      <c r="S3" s="78" t="s">
        <v>49</v>
      </c>
      <c r="T3" s="78" t="s">
        <v>51</v>
      </c>
      <c r="U3" s="78" t="s">
        <v>53</v>
      </c>
      <c r="V3" s="78" t="s">
        <v>56</v>
      </c>
      <c r="W3" s="78" t="s">
        <v>57</v>
      </c>
      <c r="X3" s="131" t="s">
        <v>61</v>
      </c>
      <c r="Y3" s="78" t="s">
        <v>60</v>
      </c>
      <c r="Z3" s="78" t="s">
        <v>62</v>
      </c>
      <c r="AA3" s="83" t="s">
        <v>63</v>
      </c>
    </row>
    <row r="4" spans="2:27" s="2" customFormat="1" ht="20.25" customHeight="1">
      <c r="B4" s="9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132"/>
      <c r="Y4" s="79"/>
      <c r="Z4" s="79"/>
      <c r="AA4" s="84"/>
    </row>
    <row r="5" spans="2:27" s="2" customFormat="1" ht="38.25" customHeight="1">
      <c r="B5" s="21">
        <v>1</v>
      </c>
      <c r="C5" s="80" t="s">
        <v>27</v>
      </c>
      <c r="D5" s="80"/>
      <c r="E5" s="80"/>
      <c r="F5" s="80"/>
      <c r="G5" s="80"/>
      <c r="H5" s="80"/>
      <c r="I5" s="4">
        <v>0</v>
      </c>
      <c r="J5" s="4">
        <v>5465212</v>
      </c>
      <c r="K5" s="4">
        <v>2630000</v>
      </c>
      <c r="L5" s="4">
        <v>800000</v>
      </c>
      <c r="M5" s="4">
        <v>600000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34">
        <v>0</v>
      </c>
      <c r="X5" s="133">
        <f>SUM(I5:W5)</f>
        <v>9495212</v>
      </c>
      <c r="Y5" s="34">
        <v>0</v>
      </c>
      <c r="Z5" s="34">
        <v>0</v>
      </c>
      <c r="AA5" s="76">
        <f>SUM(X5:Z5)</f>
        <v>9495212</v>
      </c>
    </row>
    <row r="6" spans="2:27" s="2" customFormat="1" ht="38.25" customHeight="1">
      <c r="B6" s="21">
        <v>2</v>
      </c>
      <c r="C6" s="80" t="s">
        <v>29</v>
      </c>
      <c r="D6" s="80"/>
      <c r="E6" s="80"/>
      <c r="F6" s="80"/>
      <c r="G6" s="80"/>
      <c r="H6" s="80"/>
      <c r="I6" s="4">
        <v>0</v>
      </c>
      <c r="J6" s="4">
        <v>4991788</v>
      </c>
      <c r="K6" s="4">
        <v>4000000</v>
      </c>
      <c r="L6" s="4">
        <v>2000000</v>
      </c>
      <c r="M6" s="4">
        <v>1800000</v>
      </c>
      <c r="N6" s="4">
        <v>1700868</v>
      </c>
      <c r="O6" s="4">
        <v>1500000</v>
      </c>
      <c r="P6" s="4">
        <v>861900</v>
      </c>
      <c r="Q6" s="4">
        <v>1941900</v>
      </c>
      <c r="R6" s="4">
        <v>1011415.6</v>
      </c>
      <c r="S6" s="4">
        <v>1071913.6</v>
      </c>
      <c r="T6" s="4">
        <v>1144801.7</v>
      </c>
      <c r="U6" s="4">
        <v>6103437.6</v>
      </c>
      <c r="V6" s="4">
        <v>11172396</v>
      </c>
      <c r="W6" s="34">
        <v>10033035.03</v>
      </c>
      <c r="X6" s="133">
        <f>SUM(I6:W6)</f>
        <v>49333455.53</v>
      </c>
      <c r="Y6" s="34">
        <v>10147816.7</v>
      </c>
      <c r="Z6" s="34">
        <v>11687995.2</v>
      </c>
      <c r="AA6" s="76">
        <f>SUM(X6:Z6)</f>
        <v>71169267.43</v>
      </c>
    </row>
    <row r="7" spans="2:27" s="2" customFormat="1" ht="38.25" customHeight="1">
      <c r="B7" s="21">
        <v>3</v>
      </c>
      <c r="C7" s="80" t="s">
        <v>28</v>
      </c>
      <c r="D7" s="80"/>
      <c r="E7" s="80"/>
      <c r="F7" s="80"/>
      <c r="G7" s="80"/>
      <c r="H7" s="80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200000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600000</v>
      </c>
      <c r="V7" s="4">
        <v>0</v>
      </c>
      <c r="W7" s="34">
        <v>1000000</v>
      </c>
      <c r="X7" s="133">
        <f>SUM(I7:W7)</f>
        <v>1800000</v>
      </c>
      <c r="Y7" s="34">
        <v>1000000</v>
      </c>
      <c r="Z7" s="34">
        <v>0</v>
      </c>
      <c r="AA7" s="76">
        <f>SUM(X7:Z7)</f>
        <v>2800000</v>
      </c>
    </row>
    <row r="8" spans="2:27" s="2" customFormat="1" ht="38.25" customHeight="1">
      <c r="B8" s="21">
        <v>4</v>
      </c>
      <c r="C8" s="80" t="s">
        <v>30</v>
      </c>
      <c r="D8" s="80"/>
      <c r="E8" s="80"/>
      <c r="F8" s="80"/>
      <c r="G8" s="80"/>
      <c r="H8" s="80"/>
      <c r="I8" s="4">
        <f>'İLÇELER GENEL DAĞILIM'!F17</f>
        <v>4562976</v>
      </c>
      <c r="J8" s="4">
        <f>'İLÇELER GENEL DAĞILIM'!G17</f>
        <v>15782000</v>
      </c>
      <c r="K8" s="4">
        <f>'İLÇELER GENEL DAĞILIM'!H17</f>
        <v>23368000</v>
      </c>
      <c r="L8" s="4">
        <f>'İLÇELER GENEL DAĞILIM'!I17</f>
        <v>7898000</v>
      </c>
      <c r="M8" s="4">
        <f>'İLÇELER GENEL DAĞILIM'!J17</f>
        <v>9706000</v>
      </c>
      <c r="N8" s="4">
        <f>'İLÇELER GENEL DAĞILIM'!K17</f>
        <v>23775816</v>
      </c>
      <c r="O8" s="4">
        <f>'İLÇELER GENEL DAĞILIM'!L17</f>
        <v>16379643.000000002</v>
      </c>
      <c r="P8" s="4">
        <v>8322100</v>
      </c>
      <c r="Q8" s="4">
        <v>14596100</v>
      </c>
      <c r="R8" s="4">
        <v>9102740.4</v>
      </c>
      <c r="S8" s="4">
        <v>9647222.4</v>
      </c>
      <c r="T8" s="4">
        <v>10303215.3</v>
      </c>
      <c r="U8" s="4">
        <v>15641354.4</v>
      </c>
      <c r="V8" s="4">
        <v>26068924</v>
      </c>
      <c r="W8" s="34">
        <v>26126353.97</v>
      </c>
      <c r="X8" s="133">
        <f>SUM(I8:W8)</f>
        <v>221280445.47000003</v>
      </c>
      <c r="Y8" s="34">
        <v>26011572.299999997</v>
      </c>
      <c r="Z8" s="34">
        <v>27271988.8</v>
      </c>
      <c r="AA8" s="76">
        <f>SUM(X8:Z8)</f>
        <v>274564006.57000005</v>
      </c>
    </row>
    <row r="9" spans="2:27" s="2" customFormat="1" ht="38.25" customHeight="1" thickBot="1">
      <c r="B9" s="22">
        <v>5</v>
      </c>
      <c r="C9" s="82" t="s">
        <v>46</v>
      </c>
      <c r="D9" s="82"/>
      <c r="E9" s="82"/>
      <c r="F9" s="82"/>
      <c r="G9" s="82"/>
      <c r="H9" s="82"/>
      <c r="I9" s="23">
        <f>I5+I6+I7+I8</f>
        <v>4562976</v>
      </c>
      <c r="J9" s="23">
        <f aca="true" t="shared" si="0" ref="J9:Q9">J5+J6+J7+J8</f>
        <v>26239000</v>
      </c>
      <c r="K9" s="23">
        <f t="shared" si="0"/>
        <v>29998000</v>
      </c>
      <c r="L9" s="23">
        <f t="shared" si="0"/>
        <v>10698000</v>
      </c>
      <c r="M9" s="23">
        <f t="shared" si="0"/>
        <v>12106000</v>
      </c>
      <c r="N9" s="23">
        <f t="shared" si="0"/>
        <v>25676684</v>
      </c>
      <c r="O9" s="23">
        <f t="shared" si="0"/>
        <v>17879643</v>
      </c>
      <c r="P9" s="23">
        <f t="shared" si="0"/>
        <v>9184000</v>
      </c>
      <c r="Q9" s="23">
        <f t="shared" si="0"/>
        <v>16538000</v>
      </c>
      <c r="R9" s="23">
        <f aca="true" t="shared" si="1" ref="R9:X9">SUM(R5:R8)</f>
        <v>10114156</v>
      </c>
      <c r="S9" s="23">
        <f t="shared" si="1"/>
        <v>10719136</v>
      </c>
      <c r="T9" s="23">
        <f t="shared" si="1"/>
        <v>11448017</v>
      </c>
      <c r="U9" s="23">
        <f t="shared" si="1"/>
        <v>22344792</v>
      </c>
      <c r="V9" s="23">
        <f t="shared" si="1"/>
        <v>37241320</v>
      </c>
      <c r="W9" s="59">
        <f>SUM(W5:W8)</f>
        <v>37159389</v>
      </c>
      <c r="X9" s="134">
        <f>SUM(X5:X8)</f>
        <v>281909113</v>
      </c>
      <c r="Y9" s="59">
        <f>Y5+Y6+Y7+Y8</f>
        <v>37159389</v>
      </c>
      <c r="Z9" s="59">
        <f>SUM(Z5:Z8)</f>
        <v>38959984</v>
      </c>
      <c r="AA9" s="77">
        <f>SUM(X9:Z9)</f>
        <v>358028486</v>
      </c>
    </row>
    <row r="10" spans="2:27" ht="38.25" customHeight="1" thickBot="1">
      <c r="B10" s="93" t="s">
        <v>45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88">
        <f>AA9</f>
        <v>358028486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</row>
    <row r="11" ht="38.25" customHeight="1"/>
    <row r="12" ht="38.25" customHeight="1"/>
  </sheetData>
  <sheetProtection/>
  <mergeCells count="30">
    <mergeCell ref="Y3:Y4"/>
    <mergeCell ref="V3:V4"/>
    <mergeCell ref="AA3:AA4"/>
    <mergeCell ref="B2:AA2"/>
    <mergeCell ref="O10:AA10"/>
    <mergeCell ref="L3:L4"/>
    <mergeCell ref="B3:B4"/>
    <mergeCell ref="C3:H4"/>
    <mergeCell ref="P3:P4"/>
    <mergeCell ref="B10:N10"/>
    <mergeCell ref="Z3:Z4"/>
    <mergeCell ref="B1:Q1"/>
    <mergeCell ref="C9:H9"/>
    <mergeCell ref="R3:R4"/>
    <mergeCell ref="Q3:Q4"/>
    <mergeCell ref="I3:I4"/>
    <mergeCell ref="T3:T4"/>
    <mergeCell ref="J3:J4"/>
    <mergeCell ref="K3:K4"/>
    <mergeCell ref="C6:H6"/>
    <mergeCell ref="U3:U4"/>
    <mergeCell ref="M3:M4"/>
    <mergeCell ref="X3:X4"/>
    <mergeCell ref="C8:H8"/>
    <mergeCell ref="O3:O4"/>
    <mergeCell ref="C5:H5"/>
    <mergeCell ref="N3:N4"/>
    <mergeCell ref="S3:S4"/>
    <mergeCell ref="C7:H7"/>
    <mergeCell ref="W3:W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C1">
      <selection activeCell="I28" sqref="I28"/>
    </sheetView>
  </sheetViews>
  <sheetFormatPr defaultColWidth="9.00390625" defaultRowHeight="12.75"/>
  <cols>
    <col min="1" max="1" width="3.875" style="0" customWidth="1"/>
    <col min="2" max="2" width="10.00390625" style="0" customWidth="1"/>
    <col min="3" max="3" width="4.875" style="0" customWidth="1"/>
    <col min="4" max="4" width="6.625" style="0" customWidth="1"/>
    <col min="5" max="5" width="7.875" style="0" customWidth="1"/>
    <col min="6" max="19" width="12.00390625" style="0" customWidth="1"/>
    <col min="20" max="20" width="13.625" style="0" customWidth="1"/>
    <col min="21" max="21" width="16.875" style="0" customWidth="1"/>
    <col min="22" max="22" width="14.25390625" style="0" customWidth="1"/>
    <col min="23" max="23" width="13.375" style="0" customWidth="1"/>
    <col min="24" max="24" width="18.625" style="0" customWidth="1"/>
  </cols>
  <sheetData>
    <row r="1" spans="1:24" ht="25.5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6" customFormat="1" ht="12" customHeight="1">
      <c r="A3" s="108" t="s">
        <v>0</v>
      </c>
      <c r="B3" s="110" t="s">
        <v>1</v>
      </c>
      <c r="C3" s="15" t="s">
        <v>2</v>
      </c>
      <c r="D3" s="15" t="s">
        <v>3</v>
      </c>
      <c r="E3" s="98" t="s">
        <v>69</v>
      </c>
      <c r="F3" s="102" t="s">
        <v>18</v>
      </c>
      <c r="G3" s="98" t="s">
        <v>19</v>
      </c>
      <c r="H3" s="98" t="s">
        <v>20</v>
      </c>
      <c r="I3" s="98" t="s">
        <v>21</v>
      </c>
      <c r="J3" s="98" t="s">
        <v>22</v>
      </c>
      <c r="K3" s="98" t="s">
        <v>23</v>
      </c>
      <c r="L3" s="104" t="s">
        <v>24</v>
      </c>
      <c r="M3" s="106" t="s">
        <v>34</v>
      </c>
      <c r="N3" s="100" t="s">
        <v>35</v>
      </c>
      <c r="O3" s="100" t="s">
        <v>48</v>
      </c>
      <c r="P3" s="100" t="s">
        <v>50</v>
      </c>
      <c r="Q3" s="100" t="s">
        <v>52</v>
      </c>
      <c r="R3" s="100" t="s">
        <v>54</v>
      </c>
      <c r="S3" s="100" t="s">
        <v>55</v>
      </c>
      <c r="T3" s="100" t="s">
        <v>58</v>
      </c>
      <c r="U3" s="135" t="s">
        <v>66</v>
      </c>
      <c r="V3" s="100" t="s">
        <v>59</v>
      </c>
      <c r="W3" s="100" t="s">
        <v>65</v>
      </c>
      <c r="X3" s="150" t="s">
        <v>68</v>
      </c>
    </row>
    <row r="4" spans="1:24" s="16" customFormat="1" ht="13.5" customHeight="1" thickBot="1">
      <c r="A4" s="109"/>
      <c r="B4" s="111"/>
      <c r="C4" s="17" t="s">
        <v>4</v>
      </c>
      <c r="D4" s="17" t="s">
        <v>4</v>
      </c>
      <c r="E4" s="99"/>
      <c r="F4" s="103"/>
      <c r="G4" s="99"/>
      <c r="H4" s="99"/>
      <c r="I4" s="99"/>
      <c r="J4" s="99"/>
      <c r="K4" s="99"/>
      <c r="L4" s="105"/>
      <c r="M4" s="107"/>
      <c r="N4" s="101"/>
      <c r="O4" s="101"/>
      <c r="P4" s="101"/>
      <c r="Q4" s="101"/>
      <c r="R4" s="101"/>
      <c r="S4" s="101"/>
      <c r="T4" s="101"/>
      <c r="U4" s="136"/>
      <c r="V4" s="101"/>
      <c r="W4" s="101"/>
      <c r="X4" s="151"/>
    </row>
    <row r="5" spans="1:24" ht="25.5" customHeight="1" thickBot="1">
      <c r="A5" s="141">
        <v>1</v>
      </c>
      <c r="B5" s="142" t="s">
        <v>5</v>
      </c>
      <c r="C5" s="143">
        <v>60</v>
      </c>
      <c r="D5" s="143">
        <v>178</v>
      </c>
      <c r="E5" s="143">
        <v>8045</v>
      </c>
      <c r="F5" s="63">
        <v>647235</v>
      </c>
      <c r="G5" s="18">
        <v>3315000</v>
      </c>
      <c r="H5" s="18">
        <v>5265715</v>
      </c>
      <c r="I5" s="18">
        <v>1668730</v>
      </c>
      <c r="J5" s="18">
        <v>2353224</v>
      </c>
      <c r="K5" s="18">
        <v>5753225</v>
      </c>
      <c r="L5" s="18">
        <v>3635856.84</v>
      </c>
      <c r="M5" s="18">
        <v>1225800</v>
      </c>
      <c r="N5" s="64">
        <v>2073150</v>
      </c>
      <c r="O5" s="64">
        <v>1297937.7</v>
      </c>
      <c r="P5" s="64">
        <v>1297937.7</v>
      </c>
      <c r="Q5" s="64">
        <v>1386195.3</v>
      </c>
      <c r="R5" s="64">
        <v>2258564.7</v>
      </c>
      <c r="S5" s="64">
        <v>3764274.5</v>
      </c>
      <c r="T5" s="64">
        <v>3772566.93</v>
      </c>
      <c r="U5" s="137">
        <f>SUM(F5:T5)</f>
        <v>39715412.669999994</v>
      </c>
      <c r="V5" s="72">
        <v>3755992.8</v>
      </c>
      <c r="W5" s="72">
        <v>4122738.9</v>
      </c>
      <c r="X5" s="152">
        <f>SUM(U5:W5)</f>
        <v>47594144.36999999</v>
      </c>
    </row>
    <row r="6" spans="1:24" ht="25.5" customHeight="1" thickBot="1">
      <c r="A6" s="144">
        <v>2</v>
      </c>
      <c r="B6" s="145" t="s">
        <v>6</v>
      </c>
      <c r="C6" s="146">
        <v>40</v>
      </c>
      <c r="D6" s="146">
        <v>156</v>
      </c>
      <c r="E6" s="146">
        <v>5146</v>
      </c>
      <c r="F6" s="65">
        <v>647235</v>
      </c>
      <c r="G6" s="20">
        <v>1578000</v>
      </c>
      <c r="H6" s="20">
        <v>2538012</v>
      </c>
      <c r="I6" s="20">
        <v>838525</v>
      </c>
      <c r="J6" s="20">
        <v>1067739</v>
      </c>
      <c r="K6" s="20">
        <v>2632241</v>
      </c>
      <c r="L6" s="20">
        <v>1847056.54</v>
      </c>
      <c r="M6" s="20">
        <v>1053900</v>
      </c>
      <c r="N6" s="19">
        <v>1782300</v>
      </c>
      <c r="O6" s="19">
        <v>1116607.5</v>
      </c>
      <c r="P6" s="19">
        <v>1216065.6</v>
      </c>
      <c r="Q6" s="19">
        <v>1298755.8</v>
      </c>
      <c r="R6" s="19">
        <v>1695453.9</v>
      </c>
      <c r="S6" s="19">
        <v>2825757.2</v>
      </c>
      <c r="T6" s="19">
        <v>2831982.33</v>
      </c>
      <c r="U6" s="138">
        <f>SUM(F6:T6)</f>
        <v>24969630.869999997</v>
      </c>
      <c r="V6" s="73">
        <v>2819540.5</v>
      </c>
      <c r="W6" s="73">
        <v>2819540.5</v>
      </c>
      <c r="X6" s="152">
        <f>SUM(U6:W6)</f>
        <v>30608711.869999997</v>
      </c>
    </row>
    <row r="7" spans="1:24" ht="25.5" customHeight="1" thickBot="1">
      <c r="A7" s="144">
        <v>3</v>
      </c>
      <c r="B7" s="145" t="s">
        <v>7</v>
      </c>
      <c r="C7" s="146">
        <v>24</v>
      </c>
      <c r="D7" s="146">
        <v>105</v>
      </c>
      <c r="E7" s="146">
        <v>14391</v>
      </c>
      <c r="F7" s="65">
        <v>295836</v>
      </c>
      <c r="G7" s="20">
        <v>1420000</v>
      </c>
      <c r="H7" s="20">
        <v>1607888</v>
      </c>
      <c r="I7" s="20">
        <v>472159</v>
      </c>
      <c r="J7" s="20">
        <v>590597</v>
      </c>
      <c r="K7" s="20">
        <v>1483227</v>
      </c>
      <c r="L7" s="20">
        <v>1019486.24</v>
      </c>
      <c r="M7" s="20">
        <v>668700</v>
      </c>
      <c r="N7" s="19">
        <v>1121400</v>
      </c>
      <c r="O7" s="19">
        <v>702413.1</v>
      </c>
      <c r="P7" s="19">
        <v>761285.7</v>
      </c>
      <c r="Q7" s="19">
        <v>813051.9</v>
      </c>
      <c r="R7" s="19">
        <v>1347718.4</v>
      </c>
      <c r="S7" s="19">
        <v>2246197.1000000006</v>
      </c>
      <c r="T7" s="19">
        <v>2251145.82</v>
      </c>
      <c r="U7" s="138">
        <f>SUM(F7:T7)</f>
        <v>16801105.26</v>
      </c>
      <c r="V7" s="73">
        <v>2241255.8</v>
      </c>
      <c r="W7" s="73">
        <v>2241255.8</v>
      </c>
      <c r="X7" s="152">
        <f>SUM(U7:W7)</f>
        <v>21283616.860000003</v>
      </c>
    </row>
    <row r="8" spans="1:24" ht="25.5" customHeight="1" thickBot="1">
      <c r="A8" s="144">
        <v>4</v>
      </c>
      <c r="B8" s="145" t="s">
        <v>8</v>
      </c>
      <c r="C8" s="146">
        <v>54</v>
      </c>
      <c r="D8" s="146">
        <v>246</v>
      </c>
      <c r="E8" s="146">
        <v>2980</v>
      </c>
      <c r="F8" s="65">
        <v>191800</v>
      </c>
      <c r="G8" s="20">
        <v>2131000</v>
      </c>
      <c r="H8" s="20">
        <v>3250209</v>
      </c>
      <c r="I8" s="20">
        <v>900086</v>
      </c>
      <c r="J8" s="20">
        <v>1298282</v>
      </c>
      <c r="K8" s="20">
        <v>3079068</v>
      </c>
      <c r="L8" s="20">
        <v>2155561.64</v>
      </c>
      <c r="M8" s="20">
        <v>1140300</v>
      </c>
      <c r="N8" s="19">
        <v>2080200</v>
      </c>
      <c r="O8" s="19">
        <v>1302708.6</v>
      </c>
      <c r="P8" s="19">
        <v>1407592.8</v>
      </c>
      <c r="Q8" s="19">
        <v>1503306</v>
      </c>
      <c r="R8" s="19">
        <v>2089031</v>
      </c>
      <c r="S8" s="19">
        <v>3481718.1</v>
      </c>
      <c r="T8" s="19">
        <v>3489388.03</v>
      </c>
      <c r="U8" s="138">
        <f>SUM(F8:T8)</f>
        <v>29500251.170000006</v>
      </c>
      <c r="V8" s="73">
        <v>3474058</v>
      </c>
      <c r="W8" s="73">
        <v>3779495.3</v>
      </c>
      <c r="X8" s="152">
        <f>SUM(U8:W8)</f>
        <v>36753804.470000006</v>
      </c>
    </row>
    <row r="9" spans="1:24" ht="25.5" customHeight="1" thickBot="1">
      <c r="A9" s="144">
        <v>5</v>
      </c>
      <c r="B9" s="145" t="s">
        <v>9</v>
      </c>
      <c r="C9" s="146">
        <v>11</v>
      </c>
      <c r="D9" s="146">
        <v>24</v>
      </c>
      <c r="E9" s="146">
        <v>5873</v>
      </c>
      <c r="F9" s="65">
        <v>180780</v>
      </c>
      <c r="G9" s="20">
        <v>394000</v>
      </c>
      <c r="H9" s="20">
        <v>717308</v>
      </c>
      <c r="I9" s="20">
        <v>239568</v>
      </c>
      <c r="J9" s="20">
        <v>281824</v>
      </c>
      <c r="K9" s="20">
        <v>754837</v>
      </c>
      <c r="L9" s="20">
        <v>526975.27</v>
      </c>
      <c r="M9" s="20">
        <v>195000</v>
      </c>
      <c r="N9" s="19">
        <v>367100</v>
      </c>
      <c r="O9" s="19">
        <v>215686.8</v>
      </c>
      <c r="P9" s="19">
        <v>215686.8</v>
      </c>
      <c r="Q9" s="19">
        <v>230353.2</v>
      </c>
      <c r="R9" s="19">
        <v>292523.7</v>
      </c>
      <c r="S9" s="19">
        <v>487539.5</v>
      </c>
      <c r="T9" s="19">
        <v>488613.74</v>
      </c>
      <c r="U9" s="138">
        <f>SUM(F9:T9)</f>
        <v>5587796.01</v>
      </c>
      <c r="V9" s="73">
        <v>486467.1</v>
      </c>
      <c r="W9" s="73">
        <v>526981</v>
      </c>
      <c r="X9" s="152">
        <f>SUM(U9:W9)</f>
        <v>6601244.109999999</v>
      </c>
    </row>
    <row r="10" spans="1:24" ht="25.5" customHeight="1" thickBot="1">
      <c r="A10" s="144">
        <v>6</v>
      </c>
      <c r="B10" s="145" t="s">
        <v>10</v>
      </c>
      <c r="C10" s="146">
        <v>23</v>
      </c>
      <c r="D10" s="146">
        <v>119</v>
      </c>
      <c r="E10" s="146">
        <v>8208</v>
      </c>
      <c r="F10" s="65">
        <v>435909</v>
      </c>
      <c r="G10" s="20">
        <v>947000</v>
      </c>
      <c r="H10" s="20">
        <v>1230974</v>
      </c>
      <c r="I10" s="20">
        <v>479463</v>
      </c>
      <c r="J10" s="20">
        <v>583930</v>
      </c>
      <c r="K10" s="20">
        <v>1513827</v>
      </c>
      <c r="L10" s="20">
        <v>1060013.47</v>
      </c>
      <c r="M10" s="20">
        <v>610200</v>
      </c>
      <c r="N10" s="19">
        <v>1076550</v>
      </c>
      <c r="O10" s="19">
        <v>673782.3</v>
      </c>
      <c r="P10" s="19">
        <v>729085.5</v>
      </c>
      <c r="Q10" s="19">
        <v>778662</v>
      </c>
      <c r="R10" s="19">
        <v>1032882.2</v>
      </c>
      <c r="S10" s="19">
        <v>1721470.1</v>
      </c>
      <c r="T10" s="19">
        <v>1725262.75</v>
      </c>
      <c r="U10" s="138">
        <f>SUM(F10:T10)</f>
        <v>14599011.319999998</v>
      </c>
      <c r="V10" s="73">
        <v>1717683.0999999999</v>
      </c>
      <c r="W10" s="73">
        <v>1752055.2</v>
      </c>
      <c r="X10" s="152">
        <f>SUM(U10:W10)</f>
        <v>18068749.619999997</v>
      </c>
    </row>
    <row r="11" spans="1:24" ht="25.5" customHeight="1" thickBot="1">
      <c r="A11" s="144">
        <v>7</v>
      </c>
      <c r="B11" s="145" t="s">
        <v>11</v>
      </c>
      <c r="C11" s="146">
        <v>20</v>
      </c>
      <c r="D11" s="146">
        <v>139</v>
      </c>
      <c r="E11" s="146">
        <v>1123</v>
      </c>
      <c r="F11" s="65">
        <v>400000</v>
      </c>
      <c r="G11" s="20">
        <v>1105000</v>
      </c>
      <c r="H11" s="20">
        <v>1612406</v>
      </c>
      <c r="I11" s="20">
        <v>538196</v>
      </c>
      <c r="J11" s="20">
        <v>629330</v>
      </c>
      <c r="K11" s="20">
        <v>1697806</v>
      </c>
      <c r="L11" s="20">
        <v>1180453.42</v>
      </c>
      <c r="M11" s="20">
        <v>727200</v>
      </c>
      <c r="N11" s="19">
        <v>1318250</v>
      </c>
      <c r="O11" s="19">
        <v>825526.8</v>
      </c>
      <c r="P11" s="19">
        <v>893352.6</v>
      </c>
      <c r="Q11" s="19">
        <v>954099</v>
      </c>
      <c r="R11" s="19">
        <v>1345322.3</v>
      </c>
      <c r="S11" s="19">
        <v>2242203.6</v>
      </c>
      <c r="T11" s="19">
        <v>2247142.44</v>
      </c>
      <c r="U11" s="138">
        <f>SUM(F11:T11)</f>
        <v>17716288.16</v>
      </c>
      <c r="V11" s="73">
        <v>2237270</v>
      </c>
      <c r="W11" s="73">
        <v>2237270</v>
      </c>
      <c r="X11" s="152">
        <f>SUM(U11:W11)</f>
        <v>22190828.16</v>
      </c>
    </row>
    <row r="12" spans="1:24" ht="25.5" customHeight="1" thickBot="1">
      <c r="A12" s="144">
        <v>8</v>
      </c>
      <c r="B12" s="145" t="s">
        <v>12</v>
      </c>
      <c r="C12" s="146">
        <v>8</v>
      </c>
      <c r="D12" s="146">
        <v>29</v>
      </c>
      <c r="E12" s="146">
        <v>4708</v>
      </c>
      <c r="F12" s="65">
        <v>100000</v>
      </c>
      <c r="G12" s="20">
        <v>552000</v>
      </c>
      <c r="H12" s="20">
        <v>558744</v>
      </c>
      <c r="I12" s="20">
        <v>170556</v>
      </c>
      <c r="J12" s="20">
        <v>217631</v>
      </c>
      <c r="K12" s="20">
        <v>593289</v>
      </c>
      <c r="L12" s="20">
        <v>388439.26</v>
      </c>
      <c r="M12" s="20">
        <v>204000</v>
      </c>
      <c r="N12" s="19">
        <v>338050</v>
      </c>
      <c r="O12" s="19">
        <v>198508.5</v>
      </c>
      <c r="P12" s="19">
        <v>214525.8</v>
      </c>
      <c r="Q12" s="19">
        <v>229113</v>
      </c>
      <c r="R12" s="19">
        <v>324801.4</v>
      </c>
      <c r="S12" s="19">
        <v>541335.9</v>
      </c>
      <c r="T12" s="19">
        <v>542528.71</v>
      </c>
      <c r="U12" s="138">
        <f>SUM(F12:T12)</f>
        <v>5173522.569999999</v>
      </c>
      <c r="V12" s="73">
        <v>540145.2</v>
      </c>
      <c r="W12" s="73">
        <v>600287.8</v>
      </c>
      <c r="X12" s="152">
        <f>SUM(U12:W12)</f>
        <v>6313955.569999999</v>
      </c>
    </row>
    <row r="13" spans="1:24" ht="25.5" customHeight="1" thickBot="1">
      <c r="A13" s="144">
        <v>9</v>
      </c>
      <c r="B13" s="145" t="s">
        <v>13</v>
      </c>
      <c r="C13" s="146">
        <v>29</v>
      </c>
      <c r="D13" s="146">
        <v>196</v>
      </c>
      <c r="E13" s="146">
        <v>3248</v>
      </c>
      <c r="F13" s="65">
        <v>469727</v>
      </c>
      <c r="G13" s="20">
        <v>1105000</v>
      </c>
      <c r="H13" s="20">
        <v>2032656</v>
      </c>
      <c r="I13" s="20">
        <v>862970</v>
      </c>
      <c r="J13" s="20">
        <v>820602</v>
      </c>
      <c r="K13" s="20">
        <v>1541909</v>
      </c>
      <c r="L13" s="20">
        <v>1064919.12</v>
      </c>
      <c r="M13" s="20">
        <v>991800</v>
      </c>
      <c r="N13" s="19">
        <v>1669800</v>
      </c>
      <c r="O13" s="19">
        <v>1045984.5</v>
      </c>
      <c r="P13" s="19">
        <v>1143102.6</v>
      </c>
      <c r="Q13" s="19">
        <v>1220831.1</v>
      </c>
      <c r="R13" s="19">
        <v>2219577.5</v>
      </c>
      <c r="S13" s="19">
        <v>3699295.6</v>
      </c>
      <c r="T13" s="19">
        <v>3707445.43</v>
      </c>
      <c r="U13" s="138">
        <f>SUM(F13:T13)</f>
        <v>23595619.85</v>
      </c>
      <c r="V13" s="73">
        <v>3691157.4</v>
      </c>
      <c r="W13" s="73">
        <v>3691157.4</v>
      </c>
      <c r="X13" s="152">
        <f>SUM(U13:W13)</f>
        <v>30977934.65</v>
      </c>
    </row>
    <row r="14" spans="1:24" ht="25.5" customHeight="1" thickBot="1">
      <c r="A14" s="144">
        <v>10</v>
      </c>
      <c r="B14" s="145" t="s">
        <v>14</v>
      </c>
      <c r="C14" s="146">
        <v>7</v>
      </c>
      <c r="D14" s="146">
        <v>20</v>
      </c>
      <c r="E14" s="146">
        <v>6638</v>
      </c>
      <c r="F14" s="65">
        <v>180000</v>
      </c>
      <c r="G14" s="20">
        <v>394000</v>
      </c>
      <c r="H14" s="20">
        <v>668936</v>
      </c>
      <c r="I14" s="20">
        <v>337087</v>
      </c>
      <c r="J14" s="20">
        <v>276208</v>
      </c>
      <c r="K14" s="20">
        <v>753519</v>
      </c>
      <c r="L14" s="20">
        <v>487987.63</v>
      </c>
      <c r="M14" s="20">
        <v>166000</v>
      </c>
      <c r="N14" s="19">
        <v>299750</v>
      </c>
      <c r="O14" s="19">
        <v>176557.5</v>
      </c>
      <c r="P14" s="19">
        <v>176557.5</v>
      </c>
      <c r="Q14" s="19">
        <v>188563.5</v>
      </c>
      <c r="R14" s="19">
        <v>277116</v>
      </c>
      <c r="S14" s="19">
        <v>461860</v>
      </c>
      <c r="T14" s="19">
        <v>462877.17</v>
      </c>
      <c r="U14" s="138">
        <f>SUM(F14:T14)</f>
        <v>5307019.3</v>
      </c>
      <c r="V14" s="73">
        <v>460843.6</v>
      </c>
      <c r="W14" s="73">
        <v>513519.3</v>
      </c>
      <c r="X14" s="152">
        <f>SUM(U14:W14)</f>
        <v>6281382.199999999</v>
      </c>
    </row>
    <row r="15" spans="1:24" ht="25.5" customHeight="1" thickBot="1">
      <c r="A15" s="144">
        <v>11</v>
      </c>
      <c r="B15" s="145" t="s">
        <v>15</v>
      </c>
      <c r="C15" s="146">
        <v>22</v>
      </c>
      <c r="D15" s="146">
        <v>93</v>
      </c>
      <c r="E15" s="146">
        <v>23441</v>
      </c>
      <c r="F15" s="65">
        <v>480818</v>
      </c>
      <c r="G15" s="20">
        <v>1263000</v>
      </c>
      <c r="H15" s="20">
        <v>1449658</v>
      </c>
      <c r="I15" s="20">
        <v>403864</v>
      </c>
      <c r="J15" s="20">
        <v>522254</v>
      </c>
      <c r="K15" s="20">
        <v>1200218</v>
      </c>
      <c r="L15" s="20">
        <v>860985.97</v>
      </c>
      <c r="M15" s="20">
        <v>405000</v>
      </c>
      <c r="N15" s="19">
        <v>749650</v>
      </c>
      <c r="O15" s="19">
        <v>469548</v>
      </c>
      <c r="P15" s="19">
        <v>514550.7</v>
      </c>
      <c r="Q15" s="19">
        <v>549539.1</v>
      </c>
      <c r="R15" s="19">
        <v>832979.7</v>
      </c>
      <c r="S15" s="19">
        <v>1388299.5</v>
      </c>
      <c r="T15" s="19">
        <v>1391358.09</v>
      </c>
      <c r="U15" s="138">
        <f>SUM(F15:T15)</f>
        <v>12481723.059999999</v>
      </c>
      <c r="V15" s="73">
        <v>1385245.4</v>
      </c>
      <c r="W15" s="73">
        <v>1385245.4</v>
      </c>
      <c r="X15" s="152">
        <f>SUM(U15:W15)</f>
        <v>15252213.86</v>
      </c>
    </row>
    <row r="16" spans="1:24" ht="25.5" customHeight="1" thickBot="1">
      <c r="A16" s="147">
        <v>12</v>
      </c>
      <c r="B16" s="148" t="s">
        <v>16</v>
      </c>
      <c r="C16" s="149">
        <v>48</v>
      </c>
      <c r="D16" s="149">
        <v>142</v>
      </c>
      <c r="E16" s="149">
        <v>14083</v>
      </c>
      <c r="F16" s="68">
        <v>533636</v>
      </c>
      <c r="G16" s="69">
        <v>1578000</v>
      </c>
      <c r="H16" s="69">
        <v>2435494</v>
      </c>
      <c r="I16" s="69">
        <v>986796</v>
      </c>
      <c r="J16" s="69">
        <v>1064379</v>
      </c>
      <c r="K16" s="69">
        <v>2772650</v>
      </c>
      <c r="L16" s="69">
        <v>2151907.6</v>
      </c>
      <c r="M16" s="69">
        <v>934200</v>
      </c>
      <c r="N16" s="70">
        <v>1719900</v>
      </c>
      <c r="O16" s="70">
        <v>1077479.1</v>
      </c>
      <c r="P16" s="70">
        <v>1077479.1</v>
      </c>
      <c r="Q16" s="70">
        <v>1150745.4</v>
      </c>
      <c r="R16" s="70">
        <v>1925383.6</v>
      </c>
      <c r="S16" s="70">
        <v>3208972.9</v>
      </c>
      <c r="T16" s="70">
        <v>3216042.53</v>
      </c>
      <c r="U16" s="139">
        <f>SUM(F16:T16)</f>
        <v>25833065.23</v>
      </c>
      <c r="V16" s="74">
        <v>3201913.4000000004</v>
      </c>
      <c r="W16" s="74">
        <v>3602442.2</v>
      </c>
      <c r="X16" s="152">
        <f>SUM(U16:W16)</f>
        <v>32637420.830000002</v>
      </c>
    </row>
    <row r="17" spans="1:24" ht="23.25" customHeight="1" thickBot="1">
      <c r="A17" s="96" t="s">
        <v>17</v>
      </c>
      <c r="B17" s="97"/>
      <c r="C17" s="62">
        <v>346</v>
      </c>
      <c r="D17" s="62">
        <v>1447</v>
      </c>
      <c r="E17" s="62">
        <f>SUM(E5:E16)</f>
        <v>97884</v>
      </c>
      <c r="F17" s="66">
        <f aca="true" t="shared" si="0" ref="F17:L17">SUM(F5:F16)</f>
        <v>4562976</v>
      </c>
      <c r="G17" s="67">
        <f t="shared" si="0"/>
        <v>15782000</v>
      </c>
      <c r="H17" s="67">
        <f t="shared" si="0"/>
        <v>23368000</v>
      </c>
      <c r="I17" s="67">
        <f t="shared" si="0"/>
        <v>7898000</v>
      </c>
      <c r="J17" s="67">
        <f t="shared" si="0"/>
        <v>9706000</v>
      </c>
      <c r="K17" s="67">
        <f t="shared" si="0"/>
        <v>23775816</v>
      </c>
      <c r="L17" s="67">
        <f t="shared" si="0"/>
        <v>16379643.000000002</v>
      </c>
      <c r="M17" s="67">
        <f aca="true" t="shared" si="1" ref="M17:R17">SUM(M5:M16)</f>
        <v>8322100</v>
      </c>
      <c r="N17" s="67">
        <f t="shared" si="1"/>
        <v>14596100</v>
      </c>
      <c r="O17" s="67">
        <f t="shared" si="1"/>
        <v>9102740.4</v>
      </c>
      <c r="P17" s="67">
        <f t="shared" si="1"/>
        <v>9647222.399999999</v>
      </c>
      <c r="Q17" s="67">
        <f t="shared" si="1"/>
        <v>10303215.3</v>
      </c>
      <c r="R17" s="67">
        <f t="shared" si="1"/>
        <v>15641354.4</v>
      </c>
      <c r="S17" s="67">
        <f>SUM(S5:S16)</f>
        <v>26068924</v>
      </c>
      <c r="T17" s="67">
        <f>SUM(T5:T16)</f>
        <v>26126353.970000003</v>
      </c>
      <c r="U17" s="140">
        <f>SUM(U5:U16)</f>
        <v>221280445.47</v>
      </c>
      <c r="V17" s="75">
        <f>SUM(V5:V16)</f>
        <v>26011572.299999997</v>
      </c>
      <c r="W17" s="75">
        <f>SUM(W5:W16)</f>
        <v>27271988.799999997</v>
      </c>
      <c r="X17" s="153">
        <f>SUM(X5:X16)</f>
        <v>274564006.57</v>
      </c>
    </row>
    <row r="18" ht="11.25" customHeight="1"/>
    <row r="19" ht="11.25" customHeight="1"/>
  </sheetData>
  <sheetProtection/>
  <mergeCells count="24">
    <mergeCell ref="U3:U4"/>
    <mergeCell ref="S3:S4"/>
    <mergeCell ref="P3:P4"/>
    <mergeCell ref="V3:V4"/>
    <mergeCell ref="A1:X1"/>
    <mergeCell ref="A3:A4"/>
    <mergeCell ref="B3:B4"/>
    <mergeCell ref="E3:E4"/>
    <mergeCell ref="X3:X4"/>
    <mergeCell ref="R3:R4"/>
    <mergeCell ref="Q3:Q4"/>
    <mergeCell ref="W3:W4"/>
    <mergeCell ref="N3:N4"/>
    <mergeCell ref="K3:K4"/>
    <mergeCell ref="A17:B17"/>
    <mergeCell ref="J3:J4"/>
    <mergeCell ref="T3:T4"/>
    <mergeCell ref="F3:F4"/>
    <mergeCell ref="L3:L4"/>
    <mergeCell ref="G3:G4"/>
    <mergeCell ref="I3:I4"/>
    <mergeCell ref="M3:M4"/>
    <mergeCell ref="H3:H4"/>
    <mergeCell ref="O3:O4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="78" zoomScaleNormal="78" zoomScalePageLayoutView="0" workbookViewId="0" topLeftCell="A1">
      <selection activeCell="AA30" sqref="AA29:AA30"/>
    </sheetView>
  </sheetViews>
  <sheetFormatPr defaultColWidth="9.00390625" defaultRowHeight="12.75"/>
  <cols>
    <col min="1" max="1" width="4.125" style="0" customWidth="1"/>
    <col min="2" max="2" width="14.625" style="0" customWidth="1"/>
    <col min="3" max="5" width="9.25390625" style="71" customWidth="1"/>
    <col min="6" max="43" width="15.00390625" style="0" customWidth="1"/>
    <col min="44" max="44" width="9.125" style="0" customWidth="1"/>
    <col min="47" max="47" width="25.125" style="0" customWidth="1"/>
    <col min="49" max="49" width="18.25390625" style="0" customWidth="1"/>
    <col min="50" max="50" width="17.125" style="0" customWidth="1"/>
    <col min="51" max="51" width="14.875" style="0" customWidth="1"/>
  </cols>
  <sheetData>
    <row r="1" spans="1:43" ht="45" customHeight="1" thickBot="1">
      <c r="A1" s="112" t="s">
        <v>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54"/>
      <c r="AI1" s="154"/>
      <c r="AJ1" s="112"/>
      <c r="AK1" s="112"/>
      <c r="AL1" s="112"/>
      <c r="AM1" s="112"/>
      <c r="AN1" s="112"/>
      <c r="AO1" s="112"/>
      <c r="AP1" s="112"/>
      <c r="AQ1" s="112"/>
    </row>
    <row r="2" spans="1:43" ht="48" customHeight="1" thickBot="1">
      <c r="A2" s="166" t="s">
        <v>0</v>
      </c>
      <c r="B2" s="167" t="s">
        <v>1</v>
      </c>
      <c r="C2" s="168" t="s">
        <v>2</v>
      </c>
      <c r="D2" s="168" t="s">
        <v>3</v>
      </c>
      <c r="E2" s="169" t="s">
        <v>69</v>
      </c>
      <c r="F2" s="119" t="s">
        <v>18</v>
      </c>
      <c r="G2" s="116"/>
      <c r="H2" s="115" t="s">
        <v>19</v>
      </c>
      <c r="I2" s="116"/>
      <c r="J2" s="115" t="s">
        <v>20</v>
      </c>
      <c r="K2" s="116"/>
      <c r="L2" s="115" t="s">
        <v>21</v>
      </c>
      <c r="M2" s="116"/>
      <c r="N2" s="115" t="s">
        <v>22</v>
      </c>
      <c r="O2" s="116"/>
      <c r="P2" s="115" t="s">
        <v>23</v>
      </c>
      <c r="Q2" s="116"/>
      <c r="R2" s="115" t="s">
        <v>24</v>
      </c>
      <c r="S2" s="116"/>
      <c r="T2" s="115" t="s">
        <v>34</v>
      </c>
      <c r="U2" s="116"/>
      <c r="V2" s="115" t="s">
        <v>35</v>
      </c>
      <c r="W2" s="116"/>
      <c r="X2" s="115" t="s">
        <v>48</v>
      </c>
      <c r="Y2" s="116"/>
      <c r="Z2" s="115" t="s">
        <v>50</v>
      </c>
      <c r="AA2" s="126"/>
      <c r="AB2" s="124" t="s">
        <v>52</v>
      </c>
      <c r="AC2" s="125"/>
      <c r="AD2" s="121" t="s">
        <v>54</v>
      </c>
      <c r="AE2" s="122"/>
      <c r="AF2" s="121" t="s">
        <v>55</v>
      </c>
      <c r="AG2" s="129"/>
      <c r="AH2" s="121" t="s">
        <v>58</v>
      </c>
      <c r="AI2" s="122"/>
      <c r="AJ2" s="155" t="s">
        <v>71</v>
      </c>
      <c r="AK2" s="156"/>
      <c r="AL2" s="121" t="s">
        <v>59</v>
      </c>
      <c r="AM2" s="122"/>
      <c r="AN2" s="121" t="s">
        <v>65</v>
      </c>
      <c r="AO2" s="122"/>
      <c r="AP2" s="155" t="s">
        <v>72</v>
      </c>
      <c r="AQ2" s="156"/>
    </row>
    <row r="3" spans="1:43" ht="19.5" customHeight="1" thickBot="1">
      <c r="A3" s="170"/>
      <c r="B3" s="171"/>
      <c r="C3" s="172" t="s">
        <v>4</v>
      </c>
      <c r="D3" s="172" t="s">
        <v>4</v>
      </c>
      <c r="E3" s="173"/>
      <c r="F3" s="12" t="s">
        <v>31</v>
      </c>
      <c r="G3" s="6" t="s">
        <v>32</v>
      </c>
      <c r="H3" s="5" t="s">
        <v>31</v>
      </c>
      <c r="I3" s="6" t="s">
        <v>32</v>
      </c>
      <c r="J3" s="5" t="s">
        <v>31</v>
      </c>
      <c r="K3" s="6" t="s">
        <v>32</v>
      </c>
      <c r="L3" s="5" t="s">
        <v>31</v>
      </c>
      <c r="M3" s="6" t="s">
        <v>32</v>
      </c>
      <c r="N3" s="5" t="s">
        <v>31</v>
      </c>
      <c r="O3" s="6" t="s">
        <v>32</v>
      </c>
      <c r="P3" s="5" t="s">
        <v>31</v>
      </c>
      <c r="Q3" s="6" t="s">
        <v>32</v>
      </c>
      <c r="R3" s="5" t="s">
        <v>31</v>
      </c>
      <c r="S3" s="6" t="s">
        <v>32</v>
      </c>
      <c r="T3" s="5" t="s">
        <v>31</v>
      </c>
      <c r="U3" s="6" t="s">
        <v>32</v>
      </c>
      <c r="V3" s="5" t="s">
        <v>31</v>
      </c>
      <c r="W3" s="6" t="s">
        <v>32</v>
      </c>
      <c r="X3" s="5" t="s">
        <v>31</v>
      </c>
      <c r="Y3" s="6" t="s">
        <v>32</v>
      </c>
      <c r="Z3" s="5" t="s">
        <v>31</v>
      </c>
      <c r="AA3" s="11" t="s">
        <v>32</v>
      </c>
      <c r="AB3" s="5" t="s">
        <v>31</v>
      </c>
      <c r="AC3" s="11" t="s">
        <v>32</v>
      </c>
      <c r="AD3" s="5" t="s">
        <v>31</v>
      </c>
      <c r="AE3" s="11" t="s">
        <v>32</v>
      </c>
      <c r="AF3" s="5" t="s">
        <v>31</v>
      </c>
      <c r="AG3" s="11" t="s">
        <v>32</v>
      </c>
      <c r="AH3" s="5" t="s">
        <v>31</v>
      </c>
      <c r="AI3" s="6" t="s">
        <v>32</v>
      </c>
      <c r="AJ3" s="157" t="s">
        <v>31</v>
      </c>
      <c r="AK3" s="158" t="s">
        <v>32</v>
      </c>
      <c r="AL3" s="5" t="s">
        <v>31</v>
      </c>
      <c r="AM3" s="6" t="s">
        <v>32</v>
      </c>
      <c r="AN3" s="5" t="s">
        <v>31</v>
      </c>
      <c r="AO3" s="6" t="s">
        <v>32</v>
      </c>
      <c r="AP3" s="163" t="s">
        <v>31</v>
      </c>
      <c r="AQ3" s="158" t="s">
        <v>32</v>
      </c>
    </row>
    <row r="4" spans="1:43" ht="29.25" customHeight="1">
      <c r="A4" s="174">
        <v>1</v>
      </c>
      <c r="B4" s="175" t="s">
        <v>5</v>
      </c>
      <c r="C4" s="176">
        <v>60</v>
      </c>
      <c r="D4" s="176">
        <v>178</v>
      </c>
      <c r="E4" s="177">
        <v>8045</v>
      </c>
      <c r="F4" s="24">
        <v>400000</v>
      </c>
      <c r="G4" s="25">
        <v>247235</v>
      </c>
      <c r="H4" s="24">
        <v>3315000</v>
      </c>
      <c r="I4" s="26">
        <v>0</v>
      </c>
      <c r="J4" s="27">
        <v>4895715</v>
      </c>
      <c r="K4" s="25">
        <v>370000</v>
      </c>
      <c r="L4" s="24">
        <v>1200730</v>
      </c>
      <c r="M4" s="26">
        <v>468000</v>
      </c>
      <c r="N4" s="27">
        <v>1838366</v>
      </c>
      <c r="O4" s="25">
        <v>514858</v>
      </c>
      <c r="P4" s="24">
        <f>1977622+2373290</f>
        <v>4350912</v>
      </c>
      <c r="Q4" s="26">
        <f>399300+103013+900000</f>
        <v>1402313</v>
      </c>
      <c r="R4" s="27">
        <f>44930+3066788.41+35500</f>
        <v>3147218.41</v>
      </c>
      <c r="S4" s="25">
        <f>488638.43</f>
        <v>488638.43</v>
      </c>
      <c r="T4" s="24">
        <v>790565</v>
      </c>
      <c r="U4" s="26">
        <v>435235</v>
      </c>
      <c r="V4" s="27">
        <v>800000</v>
      </c>
      <c r="W4" s="25">
        <v>1273150</v>
      </c>
      <c r="X4" s="28">
        <v>525000</v>
      </c>
      <c r="Y4" s="25">
        <v>772937.7</v>
      </c>
      <c r="Z4" s="24">
        <v>400000</v>
      </c>
      <c r="AA4" s="25">
        <v>897937.7</v>
      </c>
      <c r="AB4" s="29">
        <v>1286195.3</v>
      </c>
      <c r="AC4" s="30">
        <v>100000</v>
      </c>
      <c r="AD4" s="31">
        <v>2258564.7</v>
      </c>
      <c r="AE4" s="32">
        <v>0</v>
      </c>
      <c r="AF4" s="31">
        <v>3764274.5</v>
      </c>
      <c r="AG4" s="60">
        <v>0</v>
      </c>
      <c r="AH4" s="36">
        <v>3772566.93</v>
      </c>
      <c r="AI4" s="38">
        <v>0</v>
      </c>
      <c r="AJ4" s="159">
        <f>F4+H4+J4+L4+N4+P4+R4+T4+V4+X4+Z4+AB4+AD4+AF4+AH4</f>
        <v>32745107.84</v>
      </c>
      <c r="AK4" s="160">
        <f>G4+I4+K4+M4+O4+Q4+S4+U4+W4+Y4+AA4+AC4+AE4+AG4+AI4</f>
        <v>6970304.83</v>
      </c>
      <c r="AL4" s="61">
        <v>3755992.8</v>
      </c>
      <c r="AM4" s="38">
        <v>0</v>
      </c>
      <c r="AN4" s="61">
        <v>4122738.9</v>
      </c>
      <c r="AO4" s="38">
        <v>0</v>
      </c>
      <c r="AP4" s="164">
        <f>AJ4+AL4+AN4</f>
        <v>40623839.54</v>
      </c>
      <c r="AQ4" s="165">
        <f>AK4+AM4+AO4</f>
        <v>6970304.83</v>
      </c>
    </row>
    <row r="5" spans="1:43" ht="29.25" customHeight="1">
      <c r="A5" s="178">
        <v>2</v>
      </c>
      <c r="B5" s="179" t="s">
        <v>6</v>
      </c>
      <c r="C5" s="180">
        <v>40</v>
      </c>
      <c r="D5" s="180">
        <v>156</v>
      </c>
      <c r="E5" s="181">
        <v>5146</v>
      </c>
      <c r="F5" s="33">
        <v>324727</v>
      </c>
      <c r="G5" s="34">
        <v>322508</v>
      </c>
      <c r="H5" s="33">
        <v>1048000</v>
      </c>
      <c r="I5" s="10">
        <v>530000</v>
      </c>
      <c r="J5" s="35">
        <v>1438690</v>
      </c>
      <c r="K5" s="34">
        <v>1099322</v>
      </c>
      <c r="L5" s="33">
        <v>367495</v>
      </c>
      <c r="M5" s="10">
        <v>471030</v>
      </c>
      <c r="N5" s="35">
        <v>994989</v>
      </c>
      <c r="O5" s="34">
        <v>72750</v>
      </c>
      <c r="P5" s="33">
        <f>1104213+170000+1251028</f>
        <v>2525241</v>
      </c>
      <c r="Q5" s="10">
        <v>107000</v>
      </c>
      <c r="R5" s="35">
        <f>1688165+18166.54+22825</f>
        <v>1729156.54</v>
      </c>
      <c r="S5" s="34">
        <v>117900</v>
      </c>
      <c r="T5" s="33">
        <v>80313.49</v>
      </c>
      <c r="U5" s="10">
        <v>973586.51</v>
      </c>
      <c r="V5" s="35">
        <v>1766759</v>
      </c>
      <c r="W5" s="34">
        <v>15541</v>
      </c>
      <c r="X5" s="28">
        <v>949687.5</v>
      </c>
      <c r="Y5" s="25">
        <v>166920</v>
      </c>
      <c r="Z5" s="33">
        <v>1156203.6900000004</v>
      </c>
      <c r="AA5" s="34">
        <v>59861.91</v>
      </c>
      <c r="AB5" s="36">
        <v>1274755.8</v>
      </c>
      <c r="AC5" s="37">
        <v>24000</v>
      </c>
      <c r="AD5" s="36">
        <v>1695453.9</v>
      </c>
      <c r="AE5" s="38">
        <v>0</v>
      </c>
      <c r="AF5" s="36">
        <v>2805757.2</v>
      </c>
      <c r="AG5" s="37">
        <v>20000</v>
      </c>
      <c r="AH5" s="36">
        <v>2540000</v>
      </c>
      <c r="AI5" s="38">
        <v>291982.33</v>
      </c>
      <c r="AJ5" s="159">
        <f aca="true" t="shared" si="0" ref="AJ5:AJ16">F5+H5+J5+L5+N5+P5+R5+T5+V5+X5+Z5+AB5+AD5+AF5+AH5</f>
        <v>20697229.12</v>
      </c>
      <c r="AK5" s="160">
        <f aca="true" t="shared" si="1" ref="AK5:AK16">G5+I5+K5+M5+O5+Q5+S5+U5+W5+Y5+AA5+AC5+AE5+AG5+AI5</f>
        <v>4272401.75</v>
      </c>
      <c r="AL5" s="61">
        <v>2438247.15</v>
      </c>
      <c r="AM5" s="38">
        <v>381293.35</v>
      </c>
      <c r="AN5" s="61">
        <v>2725540.5000000005</v>
      </c>
      <c r="AO5" s="38">
        <v>94000</v>
      </c>
      <c r="AP5" s="164">
        <f aca="true" t="shared" si="2" ref="AP5:AP16">AJ5+AL5+AN5</f>
        <v>25861016.77</v>
      </c>
      <c r="AQ5" s="165">
        <f aca="true" t="shared" si="3" ref="AQ5:AQ16">AK5+AM5+AO5</f>
        <v>4747695.1</v>
      </c>
    </row>
    <row r="6" spans="1:43" ht="29.25" customHeight="1">
      <c r="A6" s="178">
        <v>3</v>
      </c>
      <c r="B6" s="179" t="s">
        <v>7</v>
      </c>
      <c r="C6" s="180">
        <v>24</v>
      </c>
      <c r="D6" s="180">
        <v>105</v>
      </c>
      <c r="E6" s="181">
        <v>14391</v>
      </c>
      <c r="F6" s="33">
        <v>253836</v>
      </c>
      <c r="G6" s="34">
        <v>42000</v>
      </c>
      <c r="H6" s="33">
        <v>1420000</v>
      </c>
      <c r="I6" s="10">
        <v>0</v>
      </c>
      <c r="J6" s="35">
        <v>1607888</v>
      </c>
      <c r="K6" s="34">
        <v>0</v>
      </c>
      <c r="L6" s="33">
        <v>230000</v>
      </c>
      <c r="M6" s="10">
        <v>242159</v>
      </c>
      <c r="N6" s="35">
        <v>548597</v>
      </c>
      <c r="O6" s="34">
        <v>42000</v>
      </c>
      <c r="P6" s="33">
        <f>647591+772636+50000</f>
        <v>1470227</v>
      </c>
      <c r="Q6" s="10">
        <v>13000</v>
      </c>
      <c r="R6" s="35">
        <f>847146.24+12600</f>
        <v>859746.24</v>
      </c>
      <c r="S6" s="34">
        <v>159740</v>
      </c>
      <c r="T6" s="33">
        <v>0</v>
      </c>
      <c r="U6" s="10">
        <v>668700</v>
      </c>
      <c r="V6" s="35">
        <v>1121400</v>
      </c>
      <c r="W6" s="34">
        <v>0</v>
      </c>
      <c r="X6" s="28">
        <v>702413.1</v>
      </c>
      <c r="Y6" s="25">
        <v>0</v>
      </c>
      <c r="Z6" s="33">
        <v>700390.38</v>
      </c>
      <c r="AA6" s="34">
        <v>60895.32</v>
      </c>
      <c r="AB6" s="36">
        <v>813051.9</v>
      </c>
      <c r="AC6" s="37">
        <v>0</v>
      </c>
      <c r="AD6" s="36">
        <v>1347718.4</v>
      </c>
      <c r="AE6" s="38">
        <v>0</v>
      </c>
      <c r="AF6" s="36">
        <v>2246197.1000000006</v>
      </c>
      <c r="AG6" s="37">
        <v>0</v>
      </c>
      <c r="AH6" s="36">
        <v>1841145.82</v>
      </c>
      <c r="AI6" s="38">
        <v>410000</v>
      </c>
      <c r="AJ6" s="159">
        <f t="shared" si="0"/>
        <v>15162610.940000001</v>
      </c>
      <c r="AK6" s="160">
        <f t="shared" si="1"/>
        <v>1638494.32</v>
      </c>
      <c r="AL6" s="61">
        <v>2023255.7999999998</v>
      </c>
      <c r="AM6" s="38">
        <v>218000</v>
      </c>
      <c r="AN6" s="61">
        <v>1959443.1299999994</v>
      </c>
      <c r="AO6" s="38">
        <v>281812.67</v>
      </c>
      <c r="AP6" s="164">
        <f t="shared" si="2"/>
        <v>19145309.87</v>
      </c>
      <c r="AQ6" s="165">
        <f t="shared" si="3"/>
        <v>2138306.99</v>
      </c>
    </row>
    <row r="7" spans="1:43" ht="29.25" customHeight="1">
      <c r="A7" s="178">
        <v>4</v>
      </c>
      <c r="B7" s="179" t="s">
        <v>8</v>
      </c>
      <c r="C7" s="180">
        <v>54</v>
      </c>
      <c r="D7" s="180">
        <v>246</v>
      </c>
      <c r="E7" s="181">
        <v>2980</v>
      </c>
      <c r="F7" s="33">
        <v>136800</v>
      </c>
      <c r="G7" s="34">
        <v>55000</v>
      </c>
      <c r="H7" s="33">
        <v>1420050</v>
      </c>
      <c r="I7" s="10">
        <v>710950</v>
      </c>
      <c r="J7" s="35">
        <v>2791307</v>
      </c>
      <c r="K7" s="34">
        <v>458902</v>
      </c>
      <c r="L7" s="33">
        <v>345735</v>
      </c>
      <c r="M7" s="10">
        <v>554351</v>
      </c>
      <c r="N7" s="35">
        <v>748681</v>
      </c>
      <c r="O7" s="34">
        <v>549601</v>
      </c>
      <c r="P7" s="33">
        <f>1253141+1487737+200000</f>
        <v>2940878</v>
      </c>
      <c r="Q7" s="10">
        <v>138190</v>
      </c>
      <c r="R7" s="35">
        <f>2107557.32+26635</f>
        <v>2134192.32</v>
      </c>
      <c r="S7" s="34">
        <v>21369.32</v>
      </c>
      <c r="T7" s="33">
        <v>0</v>
      </c>
      <c r="U7" s="10">
        <v>1140300</v>
      </c>
      <c r="V7" s="35">
        <v>535200</v>
      </c>
      <c r="W7" s="34">
        <v>1545000</v>
      </c>
      <c r="X7" s="28">
        <v>1187708.6</v>
      </c>
      <c r="Y7" s="25">
        <v>115000</v>
      </c>
      <c r="Z7" s="33">
        <v>1323592.8</v>
      </c>
      <c r="AA7" s="34">
        <v>84000</v>
      </c>
      <c r="AB7" s="36">
        <v>1440414.89</v>
      </c>
      <c r="AC7" s="37">
        <v>62891.11</v>
      </c>
      <c r="AD7" s="36">
        <v>2012031</v>
      </c>
      <c r="AE7" s="38">
        <v>77000</v>
      </c>
      <c r="AF7" s="36">
        <v>3406718.1</v>
      </c>
      <c r="AG7" s="37">
        <v>75000</v>
      </c>
      <c r="AH7" s="36">
        <v>2704681.64</v>
      </c>
      <c r="AI7" s="38">
        <v>784706.39</v>
      </c>
      <c r="AJ7" s="159">
        <f t="shared" si="0"/>
        <v>23127990.35</v>
      </c>
      <c r="AK7" s="160">
        <f t="shared" si="1"/>
        <v>6372260.82</v>
      </c>
      <c r="AL7" s="61">
        <v>3474058</v>
      </c>
      <c r="AM7" s="38">
        <v>0</v>
      </c>
      <c r="AN7" s="61">
        <v>3249495.3</v>
      </c>
      <c r="AO7" s="38">
        <v>530000</v>
      </c>
      <c r="AP7" s="164">
        <f t="shared" si="2"/>
        <v>29851543.650000002</v>
      </c>
      <c r="AQ7" s="165">
        <f t="shared" si="3"/>
        <v>6902260.82</v>
      </c>
    </row>
    <row r="8" spans="1:43" ht="29.25" customHeight="1">
      <c r="A8" s="178">
        <v>5</v>
      </c>
      <c r="B8" s="179" t="s">
        <v>9</v>
      </c>
      <c r="C8" s="180">
        <v>11</v>
      </c>
      <c r="D8" s="180">
        <v>24</v>
      </c>
      <c r="E8" s="181">
        <v>5873</v>
      </c>
      <c r="F8" s="33">
        <v>100000</v>
      </c>
      <c r="G8" s="34">
        <v>80780</v>
      </c>
      <c r="H8" s="33">
        <v>394000</v>
      </c>
      <c r="I8" s="10">
        <v>0</v>
      </c>
      <c r="J8" s="35">
        <v>600000</v>
      </c>
      <c r="K8" s="34">
        <v>117308</v>
      </c>
      <c r="L8" s="33">
        <v>192245</v>
      </c>
      <c r="M8" s="10">
        <v>47323</v>
      </c>
      <c r="N8" s="35">
        <v>183824</v>
      </c>
      <c r="O8" s="34">
        <v>98000</v>
      </c>
      <c r="P8" s="33">
        <f>297848+406989+50000</f>
        <v>754837</v>
      </c>
      <c r="Q8" s="10">
        <v>0</v>
      </c>
      <c r="R8" s="35">
        <f>382530+6510</f>
        <v>389040</v>
      </c>
      <c r="S8" s="34">
        <v>137935.27</v>
      </c>
      <c r="T8" s="33">
        <v>25000</v>
      </c>
      <c r="U8" s="10">
        <v>170000</v>
      </c>
      <c r="V8" s="35">
        <v>352100</v>
      </c>
      <c r="W8" s="34">
        <v>15000</v>
      </c>
      <c r="X8" s="28">
        <v>198686.8</v>
      </c>
      <c r="Y8" s="25">
        <v>17000</v>
      </c>
      <c r="Z8" s="14">
        <v>215686.8</v>
      </c>
      <c r="AA8" s="34">
        <v>0</v>
      </c>
      <c r="AB8" s="36">
        <v>230353.2</v>
      </c>
      <c r="AC8" s="37">
        <v>0</v>
      </c>
      <c r="AD8" s="36">
        <v>292523.7</v>
      </c>
      <c r="AE8" s="38">
        <v>0</v>
      </c>
      <c r="AF8" s="36">
        <v>487539.5</v>
      </c>
      <c r="AG8" s="37">
        <v>0</v>
      </c>
      <c r="AH8" s="36">
        <v>488613.74</v>
      </c>
      <c r="AI8" s="38">
        <v>0</v>
      </c>
      <c r="AJ8" s="159">
        <f t="shared" si="0"/>
        <v>4904449.74</v>
      </c>
      <c r="AK8" s="160">
        <f t="shared" si="1"/>
        <v>683346.27</v>
      </c>
      <c r="AL8" s="61">
        <v>486467.1</v>
      </c>
      <c r="AM8" s="38">
        <v>0</v>
      </c>
      <c r="AN8" s="61">
        <v>526981</v>
      </c>
      <c r="AO8" s="38">
        <v>0</v>
      </c>
      <c r="AP8" s="164">
        <f t="shared" si="2"/>
        <v>5917897.84</v>
      </c>
      <c r="AQ8" s="165">
        <f t="shared" si="3"/>
        <v>683346.27</v>
      </c>
    </row>
    <row r="9" spans="1:43" ht="29.25" customHeight="1">
      <c r="A9" s="178">
        <v>6</v>
      </c>
      <c r="B9" s="179" t="s">
        <v>10</v>
      </c>
      <c r="C9" s="180">
        <v>23</v>
      </c>
      <c r="D9" s="180">
        <v>119</v>
      </c>
      <c r="E9" s="181">
        <v>8208</v>
      </c>
      <c r="F9" s="33">
        <v>95909</v>
      </c>
      <c r="G9" s="34">
        <v>340000</v>
      </c>
      <c r="H9" s="33">
        <v>947000</v>
      </c>
      <c r="I9" s="10">
        <v>0</v>
      </c>
      <c r="J9" s="35">
        <v>1230974</v>
      </c>
      <c r="K9" s="34">
        <v>0</v>
      </c>
      <c r="L9" s="33">
        <v>366403</v>
      </c>
      <c r="M9" s="10">
        <v>113060</v>
      </c>
      <c r="N9" s="35">
        <v>583930</v>
      </c>
      <c r="O9" s="34">
        <v>0</v>
      </c>
      <c r="P9" s="33">
        <f>750339+663488+100000</f>
        <v>1513827</v>
      </c>
      <c r="Q9" s="10">
        <v>0</v>
      </c>
      <c r="R9" s="35">
        <f>972432.52+10468.13+13100</f>
        <v>996000.65</v>
      </c>
      <c r="S9" s="34">
        <v>64012.82</v>
      </c>
      <c r="T9" s="33">
        <v>0</v>
      </c>
      <c r="U9" s="10">
        <v>610200</v>
      </c>
      <c r="V9" s="8">
        <v>726743</v>
      </c>
      <c r="W9" s="34">
        <v>349807</v>
      </c>
      <c r="X9" s="28">
        <v>304803</v>
      </c>
      <c r="Y9" s="25">
        <v>368979.3</v>
      </c>
      <c r="Z9" s="33">
        <v>676067.9099999998</v>
      </c>
      <c r="AA9" s="13">
        <v>53017.59</v>
      </c>
      <c r="AB9" s="36">
        <v>650000</v>
      </c>
      <c r="AC9" s="37">
        <v>128662</v>
      </c>
      <c r="AD9" s="36">
        <v>1032882.2</v>
      </c>
      <c r="AE9" s="38">
        <v>0</v>
      </c>
      <c r="AF9" s="36">
        <v>1641470.1</v>
      </c>
      <c r="AG9" s="37">
        <v>80000</v>
      </c>
      <c r="AH9" s="36">
        <v>1725262.75</v>
      </c>
      <c r="AI9" s="38">
        <v>0</v>
      </c>
      <c r="AJ9" s="159">
        <f t="shared" si="0"/>
        <v>12491272.61</v>
      </c>
      <c r="AK9" s="160">
        <f t="shared" si="1"/>
        <v>2107738.71</v>
      </c>
      <c r="AL9" s="61">
        <v>1481409.4</v>
      </c>
      <c r="AM9" s="38">
        <v>236273.7</v>
      </c>
      <c r="AN9" s="61">
        <v>1602055.2000000002</v>
      </c>
      <c r="AO9" s="38">
        <v>150000</v>
      </c>
      <c r="AP9" s="164">
        <f t="shared" si="2"/>
        <v>15574737.21</v>
      </c>
      <c r="AQ9" s="165">
        <f t="shared" si="3"/>
        <v>2494012.41</v>
      </c>
    </row>
    <row r="10" spans="1:43" ht="29.25" customHeight="1">
      <c r="A10" s="178">
        <v>7</v>
      </c>
      <c r="B10" s="179" t="s">
        <v>11</v>
      </c>
      <c r="C10" s="180">
        <v>20</v>
      </c>
      <c r="D10" s="180">
        <v>139</v>
      </c>
      <c r="E10" s="181">
        <v>1123</v>
      </c>
      <c r="F10" s="33">
        <v>300000</v>
      </c>
      <c r="G10" s="34">
        <v>100000</v>
      </c>
      <c r="H10" s="33">
        <v>1080000</v>
      </c>
      <c r="I10" s="10">
        <v>25000</v>
      </c>
      <c r="J10" s="35">
        <v>1437000</v>
      </c>
      <c r="K10" s="34">
        <v>175406</v>
      </c>
      <c r="L10" s="33">
        <v>389696</v>
      </c>
      <c r="M10" s="10">
        <v>148500</v>
      </c>
      <c r="N10" s="35">
        <v>534330</v>
      </c>
      <c r="O10" s="34">
        <v>95000</v>
      </c>
      <c r="P10" s="33">
        <f>709000+788000+120000</f>
        <v>1617000</v>
      </c>
      <c r="Q10" s="10">
        <f>40619+40187</f>
        <v>80806</v>
      </c>
      <c r="R10" s="35">
        <f>1100000+14590</f>
        <v>1114590</v>
      </c>
      <c r="S10" s="34">
        <v>65863.42</v>
      </c>
      <c r="T10" s="33">
        <v>727200</v>
      </c>
      <c r="U10" s="10">
        <v>0</v>
      </c>
      <c r="V10" s="9">
        <v>777750</v>
      </c>
      <c r="W10" s="34">
        <v>540500</v>
      </c>
      <c r="X10" s="28">
        <v>825526.8</v>
      </c>
      <c r="Y10" s="25">
        <v>0</v>
      </c>
      <c r="Z10" s="33">
        <v>893352.6</v>
      </c>
      <c r="AA10" s="34">
        <v>0</v>
      </c>
      <c r="AB10" s="36">
        <v>954099</v>
      </c>
      <c r="AC10" s="37">
        <v>0</v>
      </c>
      <c r="AD10" s="36">
        <v>1345322.3</v>
      </c>
      <c r="AE10" s="38">
        <v>0</v>
      </c>
      <c r="AF10" s="36">
        <v>2177703.6</v>
      </c>
      <c r="AG10" s="37">
        <v>64500</v>
      </c>
      <c r="AH10" s="36">
        <v>1996892.85</v>
      </c>
      <c r="AI10" s="38">
        <v>250249.59</v>
      </c>
      <c r="AJ10" s="159">
        <f t="shared" si="0"/>
        <v>16170463.15</v>
      </c>
      <c r="AK10" s="160">
        <f t="shared" si="1"/>
        <v>1545825.01</v>
      </c>
      <c r="AL10" s="61">
        <v>2167270</v>
      </c>
      <c r="AM10" s="38">
        <v>70000</v>
      </c>
      <c r="AN10" s="61">
        <v>2077270</v>
      </c>
      <c r="AO10" s="38">
        <v>160000</v>
      </c>
      <c r="AP10" s="164">
        <f t="shared" si="2"/>
        <v>20415003.15</v>
      </c>
      <c r="AQ10" s="165">
        <f t="shared" si="3"/>
        <v>1775825.01</v>
      </c>
    </row>
    <row r="11" spans="1:43" ht="29.25" customHeight="1">
      <c r="A11" s="178">
        <v>8</v>
      </c>
      <c r="B11" s="179" t="s">
        <v>12</v>
      </c>
      <c r="C11" s="180">
        <v>8</v>
      </c>
      <c r="D11" s="180">
        <v>29</v>
      </c>
      <c r="E11" s="181">
        <v>4708</v>
      </c>
      <c r="F11" s="33">
        <v>100000</v>
      </c>
      <c r="G11" s="34">
        <v>0</v>
      </c>
      <c r="H11" s="33">
        <v>527000</v>
      </c>
      <c r="I11" s="10">
        <v>25000</v>
      </c>
      <c r="J11" s="35">
        <v>513836</v>
      </c>
      <c r="K11" s="34">
        <v>44908</v>
      </c>
      <c r="L11" s="33">
        <v>15274</v>
      </c>
      <c r="M11" s="10">
        <v>155282</v>
      </c>
      <c r="N11" s="35">
        <v>171689</v>
      </c>
      <c r="O11" s="34">
        <v>45942</v>
      </c>
      <c r="P11" s="33">
        <f>141290+339272+50000</f>
        <v>530562</v>
      </c>
      <c r="Q11" s="10">
        <f>62727</f>
        <v>62727</v>
      </c>
      <c r="R11" s="35">
        <f>383639.26+4800</f>
        <v>388439.26</v>
      </c>
      <c r="S11" s="34">
        <v>0</v>
      </c>
      <c r="T11" s="33">
        <v>0</v>
      </c>
      <c r="U11" s="10">
        <v>204000</v>
      </c>
      <c r="V11" s="35">
        <v>235254</v>
      </c>
      <c r="W11" s="34">
        <v>102796</v>
      </c>
      <c r="X11" s="28">
        <v>198508.5</v>
      </c>
      <c r="Y11" s="25">
        <v>0</v>
      </c>
      <c r="Z11" s="33">
        <v>214525.8</v>
      </c>
      <c r="AA11" s="34">
        <v>0</v>
      </c>
      <c r="AB11" s="36">
        <v>229113</v>
      </c>
      <c r="AC11" s="37"/>
      <c r="AD11" s="36">
        <v>238950.4</v>
      </c>
      <c r="AE11" s="38">
        <v>85851</v>
      </c>
      <c r="AF11" s="36">
        <v>255000</v>
      </c>
      <c r="AG11" s="37">
        <v>286335.9</v>
      </c>
      <c r="AH11" s="36">
        <v>118275.86</v>
      </c>
      <c r="AI11" s="38">
        <v>424252.85</v>
      </c>
      <c r="AJ11" s="159">
        <f t="shared" si="0"/>
        <v>3736427.8199999994</v>
      </c>
      <c r="AK11" s="160">
        <f t="shared" si="1"/>
        <v>1437094.75</v>
      </c>
      <c r="AL11" s="61">
        <v>540145.2</v>
      </c>
      <c r="AM11" s="38">
        <v>0</v>
      </c>
      <c r="AN11" s="61">
        <v>500287.8</v>
      </c>
      <c r="AO11" s="38">
        <v>100000</v>
      </c>
      <c r="AP11" s="164">
        <f t="shared" si="2"/>
        <v>4776860.819999999</v>
      </c>
      <c r="AQ11" s="165">
        <f t="shared" si="3"/>
        <v>1537094.75</v>
      </c>
    </row>
    <row r="12" spans="1:43" ht="29.25" customHeight="1">
      <c r="A12" s="178">
        <v>9</v>
      </c>
      <c r="B12" s="179" t="s">
        <v>13</v>
      </c>
      <c r="C12" s="180">
        <v>29</v>
      </c>
      <c r="D12" s="180">
        <v>196</v>
      </c>
      <c r="E12" s="181">
        <v>3248</v>
      </c>
      <c r="F12" s="33">
        <v>192727</v>
      </c>
      <c r="G12" s="34">
        <v>277000</v>
      </c>
      <c r="H12" s="33">
        <v>954000</v>
      </c>
      <c r="I12" s="10">
        <v>151000</v>
      </c>
      <c r="J12" s="35">
        <v>1928000</v>
      </c>
      <c r="K12" s="34">
        <v>104656</v>
      </c>
      <c r="L12" s="33">
        <v>727970</v>
      </c>
      <c r="M12" s="10">
        <v>135000</v>
      </c>
      <c r="N12" s="35">
        <v>720628</v>
      </c>
      <c r="O12" s="34">
        <v>99974</v>
      </c>
      <c r="P12" s="33">
        <f>623456+707498+50000</f>
        <v>1380954</v>
      </c>
      <c r="Q12" s="10">
        <f>40706+120249</f>
        <v>160955</v>
      </c>
      <c r="R12" s="35">
        <f>929291.4+13160</f>
        <v>942451.4</v>
      </c>
      <c r="S12" s="34">
        <v>122467.72</v>
      </c>
      <c r="T12" s="33">
        <v>534800</v>
      </c>
      <c r="U12" s="10">
        <v>457000</v>
      </c>
      <c r="V12" s="35">
        <v>1309800</v>
      </c>
      <c r="W12" s="34">
        <v>360000</v>
      </c>
      <c r="X12" s="28">
        <v>950984.5</v>
      </c>
      <c r="Y12" s="25">
        <v>95000</v>
      </c>
      <c r="Z12" s="33">
        <v>943240</v>
      </c>
      <c r="AA12" s="34">
        <v>199862.6</v>
      </c>
      <c r="AB12" s="36">
        <v>1030831.1</v>
      </c>
      <c r="AC12" s="37">
        <v>190000</v>
      </c>
      <c r="AD12" s="36">
        <v>2074577.5</v>
      </c>
      <c r="AE12" s="38">
        <v>145000</v>
      </c>
      <c r="AF12" s="36">
        <v>3699295.6</v>
      </c>
      <c r="AG12" s="37">
        <v>0</v>
      </c>
      <c r="AH12" s="36">
        <v>3322445.43</v>
      </c>
      <c r="AI12" s="38">
        <v>385000</v>
      </c>
      <c r="AJ12" s="159">
        <f t="shared" si="0"/>
        <v>20712704.53</v>
      </c>
      <c r="AK12" s="160">
        <f t="shared" si="1"/>
        <v>2882915.32</v>
      </c>
      <c r="AL12" s="61">
        <v>2781157.4</v>
      </c>
      <c r="AM12" s="38">
        <v>910000</v>
      </c>
      <c r="AN12" s="61">
        <v>3228108.24</v>
      </c>
      <c r="AO12" s="38">
        <v>463049.16</v>
      </c>
      <c r="AP12" s="164">
        <f t="shared" si="2"/>
        <v>26721970.17</v>
      </c>
      <c r="AQ12" s="165">
        <f t="shared" si="3"/>
        <v>4255964.4799999995</v>
      </c>
    </row>
    <row r="13" spans="1:43" ht="29.25" customHeight="1">
      <c r="A13" s="178">
        <v>10</v>
      </c>
      <c r="B13" s="179" t="s">
        <v>14</v>
      </c>
      <c r="C13" s="180">
        <v>7</v>
      </c>
      <c r="D13" s="180">
        <v>20</v>
      </c>
      <c r="E13" s="181">
        <v>6638</v>
      </c>
      <c r="F13" s="33">
        <v>180000</v>
      </c>
      <c r="G13" s="34">
        <v>0</v>
      </c>
      <c r="H13" s="33">
        <v>354000</v>
      </c>
      <c r="I13" s="10">
        <v>40000</v>
      </c>
      <c r="J13" s="35">
        <v>660936</v>
      </c>
      <c r="K13" s="34">
        <v>8000</v>
      </c>
      <c r="L13" s="33">
        <v>337087</v>
      </c>
      <c r="M13" s="10">
        <v>0</v>
      </c>
      <c r="N13" s="35">
        <v>251220</v>
      </c>
      <c r="O13" s="34">
        <v>24988</v>
      </c>
      <c r="P13" s="33">
        <f>234672+315843+100000</f>
        <v>650515</v>
      </c>
      <c r="Q13" s="10">
        <f>62004+41000</f>
        <v>103004</v>
      </c>
      <c r="R13" s="35">
        <f>468657.63+6030</f>
        <v>474687.63</v>
      </c>
      <c r="S13" s="34">
        <v>13300</v>
      </c>
      <c r="T13" s="33">
        <v>63855</v>
      </c>
      <c r="U13" s="10">
        <v>102145</v>
      </c>
      <c r="V13" s="35">
        <v>299750</v>
      </c>
      <c r="W13" s="34">
        <v>0</v>
      </c>
      <c r="X13" s="28">
        <v>131557.5</v>
      </c>
      <c r="Y13" s="25">
        <v>45000</v>
      </c>
      <c r="Z13" s="33">
        <v>158557.5</v>
      </c>
      <c r="AA13" s="34">
        <v>18000</v>
      </c>
      <c r="AB13" s="36">
        <v>172563.5</v>
      </c>
      <c r="AC13" s="37">
        <v>16000</v>
      </c>
      <c r="AD13" s="36">
        <v>263981.3</v>
      </c>
      <c r="AE13" s="38">
        <v>13134.7</v>
      </c>
      <c r="AF13" s="36">
        <v>461860</v>
      </c>
      <c r="AG13" s="37">
        <v>0</v>
      </c>
      <c r="AH13" s="36">
        <v>462877.17</v>
      </c>
      <c r="AI13" s="38">
        <v>0</v>
      </c>
      <c r="AJ13" s="159">
        <f t="shared" si="0"/>
        <v>4923447.6</v>
      </c>
      <c r="AK13" s="160">
        <f t="shared" si="1"/>
        <v>383571.7</v>
      </c>
      <c r="AL13" s="61">
        <v>460843.6</v>
      </c>
      <c r="AM13" s="38">
        <v>0</v>
      </c>
      <c r="AN13" s="61">
        <v>513519.3</v>
      </c>
      <c r="AO13" s="38">
        <v>0</v>
      </c>
      <c r="AP13" s="164">
        <f t="shared" si="2"/>
        <v>5897810.499999999</v>
      </c>
      <c r="AQ13" s="165">
        <f t="shared" si="3"/>
        <v>383571.7</v>
      </c>
    </row>
    <row r="14" spans="1:43" ht="29.25" customHeight="1">
      <c r="A14" s="178">
        <v>11</v>
      </c>
      <c r="B14" s="179" t="s">
        <v>15</v>
      </c>
      <c r="C14" s="180">
        <v>22</v>
      </c>
      <c r="D14" s="180">
        <v>93</v>
      </c>
      <c r="E14" s="181">
        <v>23441</v>
      </c>
      <c r="F14" s="33">
        <v>230818</v>
      </c>
      <c r="G14" s="34">
        <v>250000</v>
      </c>
      <c r="H14" s="33">
        <v>900000</v>
      </c>
      <c r="I14" s="10">
        <v>363000</v>
      </c>
      <c r="J14" s="35">
        <v>1035000</v>
      </c>
      <c r="K14" s="34">
        <v>414658</v>
      </c>
      <c r="L14" s="33">
        <v>317749</v>
      </c>
      <c r="M14" s="10">
        <v>86115</v>
      </c>
      <c r="N14" s="35">
        <v>400374</v>
      </c>
      <c r="O14" s="34">
        <v>121880</v>
      </c>
      <c r="P14" s="33">
        <f>420137+50000+629081</f>
        <v>1099218</v>
      </c>
      <c r="Q14" s="10">
        <v>101000</v>
      </c>
      <c r="R14" s="35">
        <f>781000+10640</f>
        <v>791640</v>
      </c>
      <c r="S14" s="34">
        <v>69345.97</v>
      </c>
      <c r="T14" s="33">
        <v>0</v>
      </c>
      <c r="U14" s="10">
        <v>405000</v>
      </c>
      <c r="V14" s="35">
        <v>399800</v>
      </c>
      <c r="W14" s="34">
        <v>349850</v>
      </c>
      <c r="X14" s="28">
        <v>279548</v>
      </c>
      <c r="Y14" s="25">
        <v>190000</v>
      </c>
      <c r="Z14" s="33">
        <v>449550.7</v>
      </c>
      <c r="AA14" s="34">
        <v>65000</v>
      </c>
      <c r="AB14" s="36">
        <v>519539.1</v>
      </c>
      <c r="AC14" s="37">
        <v>30000</v>
      </c>
      <c r="AD14" s="36">
        <v>832979.7</v>
      </c>
      <c r="AE14" s="38">
        <v>0</v>
      </c>
      <c r="AF14" s="36">
        <v>1312299.5</v>
      </c>
      <c r="AG14" s="37">
        <v>76000</v>
      </c>
      <c r="AH14" s="36">
        <v>1339800</v>
      </c>
      <c r="AI14" s="38">
        <v>51558.09</v>
      </c>
      <c r="AJ14" s="159">
        <f t="shared" si="0"/>
        <v>9908316</v>
      </c>
      <c r="AK14" s="160">
        <f t="shared" si="1"/>
        <v>2573407.0599999996</v>
      </c>
      <c r="AL14" s="61">
        <v>1385245.4</v>
      </c>
      <c r="AM14" s="38">
        <v>0</v>
      </c>
      <c r="AN14" s="61">
        <v>1246245.4</v>
      </c>
      <c r="AO14" s="38">
        <v>139000</v>
      </c>
      <c r="AP14" s="164">
        <f t="shared" si="2"/>
        <v>12539806.8</v>
      </c>
      <c r="AQ14" s="165">
        <f t="shared" si="3"/>
        <v>2712407.0599999996</v>
      </c>
    </row>
    <row r="15" spans="1:43" ht="29.25" customHeight="1" thickBot="1">
      <c r="A15" s="182">
        <v>12</v>
      </c>
      <c r="B15" s="183" t="s">
        <v>16</v>
      </c>
      <c r="C15" s="184">
        <v>48</v>
      </c>
      <c r="D15" s="184">
        <v>142</v>
      </c>
      <c r="E15" s="185">
        <v>14083</v>
      </c>
      <c r="F15" s="39">
        <v>383636</v>
      </c>
      <c r="G15" s="40">
        <v>150000</v>
      </c>
      <c r="H15" s="39">
        <v>1092828</v>
      </c>
      <c r="I15" s="41">
        <v>485172</v>
      </c>
      <c r="J15" s="42">
        <v>1638689</v>
      </c>
      <c r="K15" s="40">
        <v>796805</v>
      </c>
      <c r="L15" s="39">
        <v>440419</v>
      </c>
      <c r="M15" s="41">
        <v>546377</v>
      </c>
      <c r="N15" s="42">
        <v>635999</v>
      </c>
      <c r="O15" s="40">
        <v>428380</v>
      </c>
      <c r="P15" s="39">
        <f>1216630+988218+160000</f>
        <v>2364848</v>
      </c>
      <c r="Q15" s="41">
        <f>149802+258000</f>
        <v>407802</v>
      </c>
      <c r="R15" s="42">
        <f>2110855.38+24180</f>
        <v>2135035.38</v>
      </c>
      <c r="S15" s="40">
        <v>16872.22</v>
      </c>
      <c r="T15" s="39">
        <v>934200</v>
      </c>
      <c r="U15" s="41">
        <v>0</v>
      </c>
      <c r="V15" s="43">
        <v>1546185</v>
      </c>
      <c r="W15" s="44">
        <v>173715</v>
      </c>
      <c r="X15" s="45">
        <v>867000.15</v>
      </c>
      <c r="Y15" s="46">
        <v>210478.95</v>
      </c>
      <c r="Z15" s="47">
        <v>827750</v>
      </c>
      <c r="AA15" s="44">
        <v>249729.1</v>
      </c>
      <c r="AB15" s="36">
        <v>803745.4</v>
      </c>
      <c r="AC15" s="37">
        <v>347000</v>
      </c>
      <c r="AD15" s="36">
        <v>1809461.4</v>
      </c>
      <c r="AE15" s="38">
        <v>115922.2</v>
      </c>
      <c r="AF15" s="36">
        <v>2778972.9</v>
      </c>
      <c r="AG15" s="37">
        <v>430000</v>
      </c>
      <c r="AH15" s="36">
        <v>2760042.53</v>
      </c>
      <c r="AI15" s="38">
        <v>456000</v>
      </c>
      <c r="AJ15" s="159">
        <f t="shared" si="0"/>
        <v>21018811.76</v>
      </c>
      <c r="AK15" s="160">
        <f t="shared" si="1"/>
        <v>4814253.470000001</v>
      </c>
      <c r="AL15" s="61">
        <v>3139653.5500000003</v>
      </c>
      <c r="AM15" s="38">
        <v>62259.85</v>
      </c>
      <c r="AN15" s="61">
        <v>3561442.2</v>
      </c>
      <c r="AO15" s="38">
        <v>41000</v>
      </c>
      <c r="AP15" s="164">
        <f t="shared" si="2"/>
        <v>27719907.51</v>
      </c>
      <c r="AQ15" s="165">
        <f t="shared" si="3"/>
        <v>4917513.32</v>
      </c>
    </row>
    <row r="16" spans="1:43" ht="29.25" customHeight="1" thickBot="1">
      <c r="A16" s="186"/>
      <c r="B16" s="187" t="s">
        <v>17</v>
      </c>
      <c r="C16" s="188">
        <v>346</v>
      </c>
      <c r="D16" s="188">
        <v>1447</v>
      </c>
      <c r="E16" s="189">
        <f>SUM(E4:E15)</f>
        <v>97884</v>
      </c>
      <c r="F16" s="48">
        <f aca="true" t="shared" si="4" ref="F16:U16">SUM(F4:F15)</f>
        <v>2698453</v>
      </c>
      <c r="G16" s="49">
        <f t="shared" si="4"/>
        <v>1864523</v>
      </c>
      <c r="H16" s="50">
        <f t="shared" si="4"/>
        <v>13451878</v>
      </c>
      <c r="I16" s="51">
        <f t="shared" si="4"/>
        <v>2330122</v>
      </c>
      <c r="J16" s="48">
        <f t="shared" si="4"/>
        <v>19778035</v>
      </c>
      <c r="K16" s="49">
        <f t="shared" si="4"/>
        <v>3589965</v>
      </c>
      <c r="L16" s="48">
        <f t="shared" si="4"/>
        <v>4930803</v>
      </c>
      <c r="M16" s="49">
        <f t="shared" si="4"/>
        <v>2967197</v>
      </c>
      <c r="N16" s="50">
        <f t="shared" si="4"/>
        <v>7612627</v>
      </c>
      <c r="O16" s="51">
        <f t="shared" si="4"/>
        <v>2093373</v>
      </c>
      <c r="P16" s="52">
        <f t="shared" si="4"/>
        <v>21199019</v>
      </c>
      <c r="Q16" s="53">
        <f t="shared" si="4"/>
        <v>2576797</v>
      </c>
      <c r="R16" s="50">
        <f t="shared" si="4"/>
        <v>15102197.830000002</v>
      </c>
      <c r="S16" s="51">
        <f t="shared" si="4"/>
        <v>1277445.1699999997</v>
      </c>
      <c r="T16" s="48">
        <f t="shared" si="4"/>
        <v>3155933.49</v>
      </c>
      <c r="U16" s="46">
        <f t="shared" si="4"/>
        <v>5166166.51</v>
      </c>
      <c r="V16" s="52">
        <f>SUM(V4:V15)</f>
        <v>9870741</v>
      </c>
      <c r="W16" s="53">
        <f>SUM(W4:W15)</f>
        <v>4725359</v>
      </c>
      <c r="X16" s="54">
        <v>7121424.45</v>
      </c>
      <c r="Y16" s="55">
        <v>1981315.95</v>
      </c>
      <c r="Z16" s="52">
        <f aca="true" t="shared" si="5" ref="Z16:AE16">SUM(Z4:Z15)</f>
        <v>7958918.18</v>
      </c>
      <c r="AA16" s="56">
        <f t="shared" si="5"/>
        <v>1688304.2200000002</v>
      </c>
      <c r="AB16" s="57">
        <f t="shared" si="5"/>
        <v>9404662.19</v>
      </c>
      <c r="AC16" s="58">
        <f t="shared" si="5"/>
        <v>898553.11</v>
      </c>
      <c r="AD16" s="36">
        <f t="shared" si="5"/>
        <v>15204446.500000002</v>
      </c>
      <c r="AE16" s="38">
        <f t="shared" si="5"/>
        <v>436907.9</v>
      </c>
      <c r="AF16" s="36">
        <f>SUM(AF4:AF15)</f>
        <v>25037088.1</v>
      </c>
      <c r="AG16" s="37">
        <f>SUM(AG4:AG15)</f>
        <v>1031835.9</v>
      </c>
      <c r="AH16" s="36">
        <f>SUM(AH4:AH15)</f>
        <v>23072604.720000003</v>
      </c>
      <c r="AI16" s="38">
        <f>SUM(AI4:AI15)</f>
        <v>3053749.25</v>
      </c>
      <c r="AJ16" s="159">
        <f t="shared" si="0"/>
        <v>185598831.45999998</v>
      </c>
      <c r="AK16" s="160">
        <f t="shared" si="1"/>
        <v>35681614.00999999</v>
      </c>
      <c r="AL16" s="61">
        <f>SUM(AL4:AL15)</f>
        <v>24133745.4</v>
      </c>
      <c r="AM16" s="38">
        <f>SUM(AM4:AM15)</f>
        <v>1877826.9000000001</v>
      </c>
      <c r="AN16" s="61">
        <f>SUM(AN4:AN15)</f>
        <v>25313126.97</v>
      </c>
      <c r="AO16" s="38">
        <f>SUM(AO4:AO15)</f>
        <v>1958861.8299999998</v>
      </c>
      <c r="AP16" s="164">
        <f t="shared" si="2"/>
        <v>235045703.82999998</v>
      </c>
      <c r="AQ16" s="165">
        <f t="shared" si="3"/>
        <v>39518302.73999999</v>
      </c>
    </row>
    <row r="17" spans="1:43" ht="26.25" customHeight="1" thickBot="1">
      <c r="A17" s="190" t="s">
        <v>33</v>
      </c>
      <c r="B17" s="191"/>
      <c r="C17" s="191"/>
      <c r="D17" s="191"/>
      <c r="E17" s="192"/>
      <c r="F17" s="113">
        <f>F16+G16</f>
        <v>4562976</v>
      </c>
      <c r="G17" s="114"/>
      <c r="H17" s="113">
        <f>H16+I16</f>
        <v>15782000</v>
      </c>
      <c r="I17" s="114"/>
      <c r="J17" s="113">
        <f>J16+K16</f>
        <v>23368000</v>
      </c>
      <c r="K17" s="114"/>
      <c r="L17" s="113">
        <f>L16+M16</f>
        <v>7898000</v>
      </c>
      <c r="M17" s="114"/>
      <c r="N17" s="113">
        <f>N16+O16</f>
        <v>9706000</v>
      </c>
      <c r="O17" s="114"/>
      <c r="P17" s="113">
        <f>P16+Q16</f>
        <v>23775816</v>
      </c>
      <c r="Q17" s="114"/>
      <c r="R17" s="113">
        <f>R16+S16</f>
        <v>16379643.000000002</v>
      </c>
      <c r="S17" s="120"/>
      <c r="T17" s="117">
        <f>T16+U16</f>
        <v>8322100</v>
      </c>
      <c r="U17" s="118"/>
      <c r="V17" s="113">
        <v>14596100</v>
      </c>
      <c r="W17" s="114"/>
      <c r="X17" s="113">
        <f>X16+Y16</f>
        <v>9102740.4</v>
      </c>
      <c r="Y17" s="114"/>
      <c r="Z17" s="117">
        <f>Z16+AA16</f>
        <v>9647222.4</v>
      </c>
      <c r="AA17" s="123"/>
      <c r="AB17" s="113">
        <f>AB16+AC16</f>
        <v>10303215.299999999</v>
      </c>
      <c r="AC17" s="120"/>
      <c r="AD17" s="127">
        <f>AD16+AE16</f>
        <v>15641354.400000002</v>
      </c>
      <c r="AE17" s="128"/>
      <c r="AF17" s="127">
        <f>AF16+AG16</f>
        <v>26068924</v>
      </c>
      <c r="AG17" s="130"/>
      <c r="AH17" s="127">
        <f>AH16+AI16</f>
        <v>26126353.970000003</v>
      </c>
      <c r="AI17" s="128"/>
      <c r="AJ17" s="161">
        <f>AJ16+AK16</f>
        <v>221280445.46999997</v>
      </c>
      <c r="AK17" s="162"/>
      <c r="AL17" s="127">
        <f>AL16+AM16</f>
        <v>26011572.299999997</v>
      </c>
      <c r="AM17" s="128"/>
      <c r="AN17" s="127">
        <f>AN16+AO16</f>
        <v>27271988.799999997</v>
      </c>
      <c r="AO17" s="128"/>
      <c r="AP17" s="161">
        <f>AP16+AQ16</f>
        <v>274564006.57</v>
      </c>
      <c r="AQ17" s="162"/>
    </row>
    <row r="18" ht="33" customHeight="1"/>
  </sheetData>
  <sheetProtection/>
  <mergeCells count="43">
    <mergeCell ref="AN17:AO17"/>
    <mergeCell ref="AP2:AQ2"/>
    <mergeCell ref="AP17:AQ17"/>
    <mergeCell ref="AL2:AM2"/>
    <mergeCell ref="AN2:AO2"/>
    <mergeCell ref="AH2:AI2"/>
    <mergeCell ref="AH17:AI17"/>
    <mergeCell ref="AJ17:AK17"/>
    <mergeCell ref="AB17:AC17"/>
    <mergeCell ref="AD17:AE17"/>
    <mergeCell ref="AJ2:AK2"/>
    <mergeCell ref="AL17:AM17"/>
    <mergeCell ref="AF17:AG17"/>
    <mergeCell ref="R17:S17"/>
    <mergeCell ref="J2:K2"/>
    <mergeCell ref="AF2:AG2"/>
    <mergeCell ref="AD2:AE2"/>
    <mergeCell ref="X2:Y2"/>
    <mergeCell ref="Z17:AA17"/>
    <mergeCell ref="J17:K17"/>
    <mergeCell ref="R2:S2"/>
    <mergeCell ref="AB2:AC2"/>
    <mergeCell ref="Z2:AA2"/>
    <mergeCell ref="B2:B3"/>
    <mergeCell ref="L17:M17"/>
    <mergeCell ref="N17:O17"/>
    <mergeCell ref="F17:G17"/>
    <mergeCell ref="E2:E3"/>
    <mergeCell ref="A17:E17"/>
    <mergeCell ref="H17:I17"/>
    <mergeCell ref="A2:A3"/>
    <mergeCell ref="N2:O2"/>
    <mergeCell ref="F2:G2"/>
    <mergeCell ref="A1:AQ1"/>
    <mergeCell ref="V17:W17"/>
    <mergeCell ref="V2:W2"/>
    <mergeCell ref="L2:M2"/>
    <mergeCell ref="T17:U17"/>
    <mergeCell ref="P17:Q17"/>
    <mergeCell ref="X17:Y17"/>
    <mergeCell ref="T2:U2"/>
    <mergeCell ref="P2:Q2"/>
    <mergeCell ref="H2:I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PC</cp:lastModifiedBy>
  <cp:lastPrinted>2019-05-24T10:24:46Z</cp:lastPrinted>
  <dcterms:created xsi:type="dcterms:W3CDTF">2005-09-09T06:49:56Z</dcterms:created>
  <dcterms:modified xsi:type="dcterms:W3CDTF">2021-06-10T08:13:06Z</dcterms:modified>
  <cp:category/>
  <cp:version/>
  <cp:contentType/>
  <cp:contentStatus/>
</cp:coreProperties>
</file>